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7485" tabRatio="613" activeTab="1"/>
  </bookViews>
  <sheets>
    <sheet name="tilasto" sheetId="1" r:id="rId1"/>
    <sheet name="Ottelu 1" sheetId="2" r:id="rId2"/>
    <sheet name="OHJE" sheetId="3" r:id="rId3"/>
  </sheets>
  <definedNames>
    <definedName name="CRITERIA" localSheetId="1">'Ottelu 1'!$A$1</definedName>
    <definedName name="Excel_BuiltIn__FilterDatabase" localSheetId="1">'Ottelu 1'!#REF!</definedName>
    <definedName name="Excel_BuiltIn_Criteria" localSheetId="1">'Ottelu 1'!#REF!</definedName>
    <definedName name="Joukkue_A_aloittaa_ruksilla__x__merkityt_ottelut">'Ottelu 1'!$B$30</definedName>
    <definedName name="L" localSheetId="1">'Ottelu 1'!$A$251</definedName>
    <definedName name="L">#REF!</definedName>
    <definedName name="OTTELU_1">'Ottelu 1'!$A$60</definedName>
    <definedName name="OTTELU_2">'Ottelu 1'!$B$72</definedName>
    <definedName name="OTTELU_3">'Ottelu 1'!$B$84</definedName>
    <definedName name="OTTELU_4">'Ottelu 1'!$B$97</definedName>
    <definedName name="OTTELU_5">'Ottelu 1'!$B$109</definedName>
    <definedName name="OTTELU_6">'Ottelu 1'!$B$121</definedName>
    <definedName name="OTTELU_7">'Ottelu 1'!$A$132</definedName>
    <definedName name="OTTELU_8">'Ottelu 1'!$B$144</definedName>
    <definedName name="pekka">'Ottelu 1'!#REF!</definedName>
    <definedName name="pelaaja2_1">'Ottelu 1'!#REF!</definedName>
    <definedName name="pelaajat">'Ottelu 1'!#REF!</definedName>
    <definedName name="Peli1JoukkueA">'Ottelu 1'!#REF!</definedName>
    <definedName name="Peli1JoukkueB">'Ottelu 1'!#REF!</definedName>
    <definedName name="top">'Ottelu 1'!$B$7</definedName>
    <definedName name="_xlnm.Print_Area" localSheetId="2">'OHJE'!$A$1:$A$29</definedName>
    <definedName name="_xlnm.Print_Area" localSheetId="1">'Ottelu 1'!$A$1:$AK$43</definedName>
    <definedName name="_xlnm.Print_Area" localSheetId="0">'tilasto'!$B$1:$K$40</definedName>
    <definedName name="Z_D7BA83DF_7FB9_4BC8_8608_11C4C7AC2BBD_.wvu.PrintArea" localSheetId="1">'Ottelu 1'!$A$1:$AK$43</definedName>
    <definedName name="Z_D7BA83DF_7FB9_4BC8_8608_11C4C7AC2BBD_.wvu.PrintArea" localSheetId="0">'tilasto'!$B$1:$M$38</definedName>
  </definedNames>
  <calcPr fullCalcOnLoad="1"/>
</workbook>
</file>

<file path=xl/sharedStrings.xml><?xml version="1.0" encoding="utf-8"?>
<sst xmlns="http://schemas.openxmlformats.org/spreadsheetml/2006/main" count="464" uniqueCount="115">
  <si>
    <t>SUOMEN DARTSLIITTO</t>
  </si>
  <si>
    <t>SM-LIIGA</t>
  </si>
  <si>
    <t>Kierroksen tulokset</t>
  </si>
  <si>
    <t>Mestaruus</t>
  </si>
  <si>
    <t>Miehet mestaruussarja</t>
  </si>
  <si>
    <t>Kierros</t>
  </si>
  <si>
    <t xml:space="preserve">Pelipaikka: </t>
  </si>
  <si>
    <t xml:space="preserve">Aika: </t>
  </si>
  <si>
    <t>/</t>
  </si>
  <si>
    <t>Kotijoukkue</t>
  </si>
  <si>
    <t>Kirjoita pelaajan nimi järjestysnumeron mukaan</t>
  </si>
  <si>
    <t>Tikat</t>
  </si>
  <si>
    <t>Tulos</t>
  </si>
  <si>
    <t>Pelatut erät</t>
  </si>
  <si>
    <t>Voitetut pelit</t>
  </si>
  <si>
    <t>Tonsit</t>
  </si>
  <si>
    <t>Max.</t>
  </si>
  <si>
    <t>K.a</t>
  </si>
  <si>
    <t>Tons. Ka</t>
  </si>
  <si>
    <t>Joukkue</t>
  </si>
  <si>
    <t>Joukkue 2</t>
  </si>
  <si>
    <t>Pelaaja</t>
  </si>
  <si>
    <t>Tiedot antoi:</t>
  </si>
  <si>
    <t>Puhelin:</t>
  </si>
  <si>
    <t xml:space="preserve">      SUOMEN DARTSLIITTO</t>
  </si>
  <si>
    <t>x</t>
  </si>
  <si>
    <t xml:space="preserve">           SM-LIIGA</t>
  </si>
  <si>
    <t xml:space="preserve">           OTTELUPÖYTÄKIRJA</t>
  </si>
  <si>
    <t>Aika:</t>
  </si>
  <si>
    <t>kotijoukkue</t>
  </si>
  <si>
    <t>KA</t>
  </si>
  <si>
    <t>1-2</t>
  </si>
  <si>
    <t>-</t>
  </si>
  <si>
    <t>(</t>
  </si>
  <si>
    <t>)</t>
  </si>
  <si>
    <t>2-1</t>
  </si>
  <si>
    <t>3-4</t>
  </si>
  <si>
    <t>4-3</t>
  </si>
  <si>
    <t>2-2</t>
  </si>
  <si>
    <t>1-4</t>
  </si>
  <si>
    <t>4-1</t>
  </si>
  <si>
    <t>3-3</t>
  </si>
  <si>
    <t>4-4</t>
  </si>
  <si>
    <t>1-1</t>
  </si>
  <si>
    <t>2-3</t>
  </si>
  <si>
    <t>3-2</t>
  </si>
  <si>
    <t>1-3</t>
  </si>
  <si>
    <t>2-4</t>
  </si>
  <si>
    <t>3-1</t>
  </si>
  <si>
    <t>4-2</t>
  </si>
  <si>
    <t>Joukkue A aloittaa ruksilla (x) merkityt ottelut</t>
  </si>
  <si>
    <t>Erät</t>
  </si>
  <si>
    <t>LOPPUTULOS</t>
  </si>
  <si>
    <t>Tonsipoksit</t>
  </si>
  <si>
    <t>Muut huomautukset</t>
  </si>
  <si>
    <t>sähköposti tapani.heikkila@darts.fi</t>
  </si>
  <si>
    <t>Nimi:</t>
  </si>
  <si>
    <t>erä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</si>
  <si>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</si>
  <si>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</si>
  <si>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</si>
  <si>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</si>
  <si>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</si>
  <si>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</si>
  <si>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</si>
  <si>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</si>
  <si>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</si>
  <si>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</si>
  <si>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</si>
  <si>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OTTELU 9</t>
  </si>
  <si>
    <t>OTTELU 10</t>
  </si>
  <si>
    <t>OTTELU 11</t>
  </si>
  <si>
    <t>OTTELU 12</t>
  </si>
  <si>
    <t>OTTELU 13</t>
  </si>
  <si>
    <t>OTTELU 14</t>
  </si>
  <si>
    <t>OTTELU 15</t>
  </si>
  <si>
    <t>OTTELU 16</t>
  </si>
  <si>
    <t>L</t>
  </si>
  <si>
    <t>Hävityt erät</t>
  </si>
  <si>
    <t>Voitetut erät</t>
  </si>
  <si>
    <t>Tons.</t>
  </si>
  <si>
    <t>Maks.</t>
  </si>
  <si>
    <t>Tons. Ka.</t>
  </si>
  <si>
    <t>OHJEET !!!</t>
  </si>
  <si>
    <t>Aloitus</t>
  </si>
  <si>
    <t>Syötä tilasto-välilehdellä sijaitsevaan pöytäkirjaan seuraavat tiedot:</t>
  </si>
  <si>
    <t>- Kierros</t>
  </si>
  <si>
    <t>- Pelipaikka</t>
  </si>
  <si>
    <t>- Aika: päivämäärä, kuukausi ja vuosi</t>
  </si>
  <si>
    <t>- KAIKKI KYSEISEN KIERROKSEN PELAAJAT JOUKKUEITTAIN</t>
  </si>
  <si>
    <t>HUOM! Pelaajat kirjoitetaan tilasto-sivulle järjestyksessä 1,2,3,4. pelijärjestyksen</t>
  </si>
  <si>
    <t>kullekin numerolle voit tarkistaa ottelupöytäkirjasta</t>
  </si>
  <si>
    <t>Ottelun kulku</t>
  </si>
  <si>
    <t>- Pelaajien nimien valitseminen pöytäkirjaan  näkyy päältä</t>
  </si>
  <si>
    <t>- Jokaisen ottelun kohdalla pöytäkirjasta löytyy numero(lisäpelissä L-kirjain). Klikkaamalla sitä pääset taulukkoon, jossa voi syöttää kyseisen matsin tietoja kuten:</t>
  </si>
  <si>
    <t>- Tikat, Jäi, tons, MAX</t>
  </si>
  <si>
    <t>- Nollaa ei tarvitse merkitä missään vaiheessa pöytäkirjaa vaan ruutu jätetään tarvittaessa tyhjäksi !</t>
  </si>
  <si>
    <r>
      <t xml:space="preserve">Tons = 100 ja yli tulokset sekä poikkaisut.
MAX = 170-180 tulokset ja poikkaisu(muista merkitä myös lisäksi tons </t>
    </r>
    <r>
      <rPr>
        <b/>
        <sz val="12"/>
        <color indexed="10"/>
        <rFont val="Arial"/>
        <family val="2"/>
      </rPr>
      <t>eli 1+1</t>
    </r>
    <r>
      <rPr>
        <sz val="12"/>
        <color indexed="10"/>
        <rFont val="Arial"/>
        <family val="2"/>
      </rPr>
      <t xml:space="preserve">)    </t>
    </r>
  </si>
  <si>
    <t>- Sininen nuoli ylöspäin vie sinut takaisin pöytäkirjaan</t>
  </si>
  <si>
    <t>- Tilanne jossa joukkue pelaa vajaalla (ei sallittu mestiksessä), joku joukkueesta luovuttaa pelinsä,tai kummatkin joukkueet pelaavat vajaalla !!</t>
  </si>
  <si>
    <t>Tällöin merkitään kyseisen pelin luovuttaneen pelaajan kohdalle, punaiseen ruutuun L-kirjain(tarvittaessa siis kumpaakin)</t>
  </si>
  <si>
    <t>- Lopuksi tarkista "tilastot"-välilehdellä oleva dokumentti. Jos huomaat virheitä, voit käydä korjaamassa niitä pöytäkirjoissa. Tilasto päivittyy automaattisesti keskiarvojen yms. osalta.</t>
  </si>
  <si>
    <t xml:space="preserve">- Jos haluat tulostaa koko ottelun kaikki pelit ja erät, niin laita täppä kohtaan "ohita tulostusalueasetukset". </t>
  </si>
  <si>
    <t>Black Diamond SM liiga Mestis karsinta</t>
  </si>
  <si>
    <t>Gröna</t>
  </si>
  <si>
    <t>Siutti Darts</t>
  </si>
  <si>
    <t>Sami Högström</t>
  </si>
  <si>
    <t>Matti Ek</t>
  </si>
  <si>
    <t>Kullervo Lauri</t>
  </si>
  <si>
    <t>Mikael Heikkilä</t>
  </si>
  <si>
    <t>Tony Alanentalo</t>
  </si>
  <si>
    <t>Taito Heikkilä</t>
  </si>
  <si>
    <t>Veijo Viinikka</t>
  </si>
  <si>
    <t>Peter Selenius</t>
  </si>
  <si>
    <t>Tomi Kinnunen "c"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</si>
</sst>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\ mmm"/>
  </numFmts>
  <fonts count="75">
    <font>
      <sz val="10"/>
      <name val="Arial"/>
      <family val="2"/>
    </font>
    <font>
      <sz val="12"/>
      <name val="Arial"/>
      <family val="2"/>
    </font>
    <font>
      <b/>
      <sz val="34"/>
      <name val="Arial Black"/>
      <family val="2"/>
    </font>
    <font>
      <b/>
      <sz val="25"/>
      <name val="Arial Black"/>
      <family val="2"/>
    </font>
    <font>
      <sz val="16"/>
      <name val="Arial"/>
      <family val="2"/>
    </font>
    <font>
      <sz val="20"/>
      <name val="Arial"/>
      <family val="2"/>
    </font>
    <font>
      <b/>
      <sz val="23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 val="single"/>
      <sz val="11"/>
      <color indexed="10"/>
      <name val="Arial"/>
      <family val="2"/>
    </font>
    <font>
      <sz val="12"/>
      <color indexed="9"/>
      <name val="Arial"/>
      <family val="2"/>
    </font>
    <font>
      <b/>
      <sz val="38"/>
      <name val="Arial Black"/>
      <family val="2"/>
    </font>
    <font>
      <b/>
      <sz val="34"/>
      <color indexed="9"/>
      <name val="Arial Black"/>
      <family val="2"/>
    </font>
    <font>
      <b/>
      <sz val="23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sz val="23"/>
      <name val="Arial Black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0" fillId="26" borderId="1" applyNumberFormat="0" applyFont="0" applyAlignment="0" applyProtection="0"/>
    <xf numFmtId="0" fontId="60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2" applyNumberFormat="0" applyAlignment="0" applyProtection="0"/>
    <xf numFmtId="0" fontId="63" fillId="0" borderId="3" applyNumberFormat="0" applyFill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31" borderId="2" applyNumberFormat="0" applyAlignment="0" applyProtection="0"/>
    <xf numFmtId="0" fontId="72" fillId="32" borderId="8" applyNumberFormat="0" applyAlignment="0" applyProtection="0"/>
    <xf numFmtId="0" fontId="73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4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46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1" fillId="0" borderId="0" xfId="46" applyNumberFormat="1" applyFont="1" applyFill="1" applyBorder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1" fillId="0" borderId="0" xfId="46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46" applyFont="1" applyFill="1" applyBorder="1" applyAlignment="1">
      <alignment horizontal="right"/>
      <protection/>
    </xf>
    <xf numFmtId="0" fontId="8" fillId="0" borderId="0" xfId="46" applyNumberFormat="1" applyFont="1" applyFill="1" applyBorder="1" applyAlignment="1" applyProtection="1">
      <alignment horizontal="center" vertical="center"/>
      <protection locked="0"/>
    </xf>
    <xf numFmtId="0" fontId="9" fillId="0" borderId="0" xfId="46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46" applyFont="1" applyFill="1" applyBorder="1" applyAlignment="1" applyProtection="1">
      <alignment horizontal="right" vertical="center"/>
      <protection/>
    </xf>
    <xf numFmtId="0" fontId="1" fillId="0" borderId="0" xfId="46" applyFont="1" applyFill="1" applyBorder="1" applyProtection="1">
      <alignment/>
      <protection/>
    </xf>
    <xf numFmtId="49" fontId="8" fillId="0" borderId="0" xfId="46" applyNumberFormat="1" applyFont="1" applyFill="1" applyBorder="1" applyAlignment="1" applyProtection="1">
      <alignment horizontal="center" vertical="center"/>
      <protection/>
    </xf>
    <xf numFmtId="0" fontId="1" fillId="0" borderId="0" xfId="46" applyNumberFormat="1" applyFont="1" applyFill="1" applyBorder="1" applyAlignment="1" applyProtection="1">
      <alignment horizontal="center"/>
      <protection/>
    </xf>
    <xf numFmtId="0" fontId="11" fillId="0" borderId="0" xfId="46" applyFont="1" applyFill="1" applyBorder="1" applyAlignment="1">
      <alignment horizontal="right"/>
      <protection/>
    </xf>
    <xf numFmtId="49" fontId="8" fillId="0" borderId="0" xfId="46" applyNumberFormat="1" applyFont="1" applyFill="1" applyBorder="1" applyAlignment="1" applyProtection="1">
      <alignment horizontal="center" vertical="center"/>
      <protection locked="0"/>
    </xf>
    <xf numFmtId="0" fontId="11" fillId="0" borderId="0" xfId="46" applyFont="1" applyFill="1" applyBorder="1" applyAlignment="1">
      <alignment horizontal="right" vertical="center"/>
      <protection/>
    </xf>
    <xf numFmtId="0" fontId="12" fillId="0" borderId="0" xfId="46" applyNumberFormat="1" applyFont="1" applyBorder="1" applyAlignment="1" applyProtection="1">
      <alignment horizontal="center"/>
      <protection hidden="1"/>
    </xf>
    <xf numFmtId="0" fontId="8" fillId="0" borderId="10" xfId="46" applyNumberFormat="1" applyFont="1" applyFill="1" applyBorder="1" applyAlignment="1" applyProtection="1">
      <alignment horizontal="center" vertical="center"/>
      <protection locked="0"/>
    </xf>
    <xf numFmtId="0" fontId="8" fillId="0" borderId="0" xfId="46" applyNumberFormat="1" applyFont="1" applyFill="1" applyBorder="1" applyAlignment="1" applyProtection="1">
      <alignment horizontal="center"/>
      <protection locked="0"/>
    </xf>
    <xf numFmtId="0" fontId="10" fillId="0" borderId="0" xfId="46" applyFont="1" applyFill="1" applyBorder="1" applyAlignment="1">
      <alignment horizontal="right" indent="1"/>
      <protection/>
    </xf>
    <xf numFmtId="0" fontId="0" fillId="0" borderId="0" xfId="0" applyFont="1" applyFill="1" applyBorder="1" applyAlignment="1" applyProtection="1">
      <alignment/>
      <protection/>
    </xf>
    <xf numFmtId="1" fontId="13" fillId="0" borderId="11" xfId="46" applyNumberFormat="1" applyFont="1" applyFill="1" applyBorder="1" applyAlignment="1" applyProtection="1">
      <alignment horizontal="center"/>
      <protection locked="0"/>
    </xf>
    <xf numFmtId="49" fontId="14" fillId="0" borderId="0" xfId="46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1" fontId="13" fillId="0" borderId="0" xfId="46" applyNumberFormat="1" applyFont="1" applyFill="1" applyBorder="1" applyAlignment="1" applyProtection="1">
      <alignment horizontal="center"/>
      <protection locked="0"/>
    </xf>
    <xf numFmtId="1" fontId="13" fillId="0" borderId="0" xfId="46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49" fontId="13" fillId="0" borderId="11" xfId="0" applyNumberFormat="1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0" fillId="0" borderId="11" xfId="0" applyNumberFormat="1" applyFont="1" applyFill="1" applyBorder="1" applyAlignment="1" applyProtection="1">
      <alignment horizontal="left" indent="1"/>
      <protection locked="0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 applyProtection="1">
      <alignment horizontal="left" indent="1"/>
      <protection locked="0"/>
    </xf>
    <xf numFmtId="1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" fillId="0" borderId="0" xfId="46" applyFont="1" applyBorder="1">
      <alignment/>
      <protection/>
    </xf>
    <xf numFmtId="0" fontId="1" fillId="0" borderId="0" xfId="46" applyFont="1">
      <alignment/>
      <protection/>
    </xf>
    <xf numFmtId="49" fontId="1" fillId="0" borderId="0" xfId="46" applyNumberFormat="1" applyFont="1">
      <alignment/>
      <protection/>
    </xf>
    <xf numFmtId="0" fontId="16" fillId="34" borderId="0" xfId="46" applyFont="1" applyFill="1">
      <alignment/>
      <protection/>
    </xf>
    <xf numFmtId="0" fontId="1" fillId="0" borderId="0" xfId="46" applyFont="1" applyBorder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49" fontId="1" fillId="0" borderId="0" xfId="46" applyNumberFormat="1" applyFont="1" applyBorder="1">
      <alignment/>
      <protection/>
    </xf>
    <xf numFmtId="0" fontId="17" fillId="0" borderId="0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/>
    </xf>
    <xf numFmtId="49" fontId="18" fillId="3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1" fillId="0" borderId="0" xfId="46" applyFont="1" applyBorder="1" applyAlignment="1" applyProtection="1">
      <alignment horizontal="right"/>
      <protection hidden="1"/>
    </xf>
    <xf numFmtId="0" fontId="1" fillId="0" borderId="0" xfId="46" applyFont="1" applyBorder="1" applyAlignment="1">
      <alignment horizontal="right"/>
      <protection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 applyProtection="1">
      <alignment horizontal="center" vertical="top"/>
      <protection/>
    </xf>
    <xf numFmtId="0" fontId="1" fillId="0" borderId="0" xfId="46" applyFont="1" applyBorder="1" applyProtection="1">
      <alignment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19" fillId="34" borderId="0" xfId="0" applyFont="1" applyFill="1" applyBorder="1" applyAlignment="1">
      <alignment horizontal="center" vertical="top"/>
    </xf>
    <xf numFmtId="0" fontId="1" fillId="0" borderId="0" xfId="46" applyFont="1" applyBorder="1" applyProtection="1">
      <alignment/>
      <protection locked="0"/>
    </xf>
    <xf numFmtId="0" fontId="10" fillId="0" borderId="0" xfId="46" applyFont="1" applyBorder="1" applyAlignment="1" applyProtection="1">
      <alignment horizontal="right" vertical="center"/>
      <protection/>
    </xf>
    <xf numFmtId="0" fontId="8" fillId="0" borderId="0" xfId="46" applyNumberFormat="1" applyFont="1" applyBorder="1" applyAlignment="1" applyProtection="1">
      <alignment horizontal="center" vertical="center"/>
      <protection/>
    </xf>
    <xf numFmtId="0" fontId="20" fillId="0" borderId="0" xfId="46" applyFont="1" applyBorder="1" applyAlignment="1" applyProtection="1">
      <alignment horizontal="right" vertical="center"/>
      <protection/>
    </xf>
    <xf numFmtId="49" fontId="8" fillId="0" borderId="0" xfId="46" applyNumberFormat="1" applyFont="1" applyBorder="1" applyAlignment="1" applyProtection="1">
      <alignment horizontal="center" vertical="center"/>
      <protection/>
    </xf>
    <xf numFmtId="49" fontId="1" fillId="0" borderId="0" xfId="46" applyNumberFormat="1" applyFont="1" applyBorder="1" applyAlignment="1" applyProtection="1">
      <alignment horizontal="center"/>
      <protection/>
    </xf>
    <xf numFmtId="0" fontId="16" fillId="34" borderId="0" xfId="46" applyFont="1" applyFill="1" applyBorder="1" applyProtection="1">
      <alignment/>
      <protection locked="0"/>
    </xf>
    <xf numFmtId="0" fontId="16" fillId="34" borderId="0" xfId="46" applyFont="1" applyFill="1" applyBorder="1">
      <alignment/>
      <protection/>
    </xf>
    <xf numFmtId="0" fontId="10" fillId="0" borderId="0" xfId="46" applyFont="1" applyBorder="1" applyAlignment="1" applyProtection="1">
      <alignment horizontal="right"/>
      <protection/>
    </xf>
    <xf numFmtId="0" fontId="10" fillId="0" borderId="0" xfId="46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6" fillId="0" borderId="0" xfId="46" applyFont="1" applyBorder="1" applyAlignment="1" applyProtection="1">
      <alignment horizontal="center" vertical="center"/>
      <protection/>
    </xf>
    <xf numFmtId="0" fontId="12" fillId="0" borderId="0" xfId="46" applyNumberFormat="1" applyFont="1" applyBorder="1" applyAlignment="1" applyProtection="1">
      <alignment horizontal="center"/>
      <protection/>
    </xf>
    <xf numFmtId="49" fontId="8" fillId="0" borderId="0" xfId="46" applyNumberFormat="1" applyFont="1" applyBorder="1" applyAlignment="1" applyProtection="1">
      <alignment horizontal="center"/>
      <protection/>
    </xf>
    <xf numFmtId="49" fontId="1" fillId="0" borderId="0" xfId="46" applyNumberFormat="1" applyFont="1" applyBorder="1" applyProtection="1">
      <alignment/>
      <protection/>
    </xf>
    <xf numFmtId="0" fontId="16" fillId="34" borderId="0" xfId="46" applyFont="1" applyFill="1" applyProtection="1">
      <alignment/>
      <protection locked="0"/>
    </xf>
    <xf numFmtId="0" fontId="21" fillId="0" borderId="0" xfId="46" applyFont="1" applyBorder="1" applyProtection="1">
      <alignment/>
      <protection/>
    </xf>
    <xf numFmtId="0" fontId="1" fillId="0" borderId="0" xfId="46" applyFont="1" applyBorder="1" applyAlignment="1" applyProtection="1">
      <alignment horizontal="right"/>
      <protection/>
    </xf>
    <xf numFmtId="0" fontId="22" fillId="0" borderId="0" xfId="46" applyFont="1" applyBorder="1" applyProtection="1">
      <alignment/>
      <protection/>
    </xf>
    <xf numFmtId="49" fontId="14" fillId="0" borderId="0" xfId="46" applyNumberFormat="1" applyFont="1" applyBorder="1" applyAlignment="1" applyProtection="1">
      <alignment horizontal="center"/>
      <protection/>
    </xf>
    <xf numFmtId="1" fontId="8" fillId="0" borderId="0" xfId="46" applyNumberFormat="1" applyFont="1" applyBorder="1" applyAlignment="1" applyProtection="1">
      <alignment horizontal="center"/>
      <protection/>
    </xf>
    <xf numFmtId="0" fontId="22" fillId="0" borderId="0" xfId="46" applyFont="1">
      <alignment/>
      <protection/>
    </xf>
    <xf numFmtId="0" fontId="22" fillId="0" borderId="0" xfId="46" applyFont="1" applyBorder="1" applyProtection="1">
      <alignment/>
      <protection locked="0"/>
    </xf>
    <xf numFmtId="0" fontId="13" fillId="0" borderId="11" xfId="46" applyNumberFormat="1" applyFont="1" applyBorder="1" applyAlignment="1" applyProtection="1">
      <alignment/>
      <protection/>
    </xf>
    <xf numFmtId="0" fontId="22" fillId="0" borderId="11" xfId="46" applyFont="1" applyBorder="1" applyProtection="1">
      <alignment/>
      <protection/>
    </xf>
    <xf numFmtId="0" fontId="21" fillId="34" borderId="0" xfId="46" applyFont="1" applyFill="1" applyProtection="1">
      <alignment/>
      <protection locked="0"/>
    </xf>
    <xf numFmtId="0" fontId="21" fillId="34" borderId="0" xfId="46" applyFont="1" applyFill="1">
      <alignment/>
      <protection/>
    </xf>
    <xf numFmtId="0" fontId="23" fillId="0" borderId="0" xfId="46" applyFont="1" applyProtection="1">
      <alignment/>
      <protection/>
    </xf>
    <xf numFmtId="0" fontId="24" fillId="0" borderId="0" xfId="46" applyFont="1" applyProtection="1">
      <alignment/>
      <protection/>
    </xf>
    <xf numFmtId="0" fontId="20" fillId="0" borderId="0" xfId="46" applyFont="1" applyProtection="1">
      <alignment/>
      <protection/>
    </xf>
    <xf numFmtId="0" fontId="1" fillId="0" borderId="0" xfId="46" applyFont="1" applyProtection="1">
      <alignment/>
      <protection/>
    </xf>
    <xf numFmtId="0" fontId="16" fillId="34" borderId="0" xfId="46" applyFont="1" applyFill="1" applyProtection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center" textRotation="90"/>
      <protection/>
    </xf>
    <xf numFmtId="0" fontId="23" fillId="0" borderId="0" xfId="46" applyFont="1">
      <alignment/>
      <protection/>
    </xf>
    <xf numFmtId="0" fontId="24" fillId="0" borderId="0" xfId="46" applyFont="1">
      <alignment/>
      <protection/>
    </xf>
    <xf numFmtId="0" fontId="20" fillId="0" borderId="0" xfId="46" applyFont="1">
      <alignment/>
      <protection/>
    </xf>
    <xf numFmtId="0" fontId="16" fillId="0" borderId="0" xfId="46" applyFont="1" applyBorder="1">
      <alignment/>
      <protection/>
    </xf>
    <xf numFmtId="0" fontId="16" fillId="0" borderId="0" xfId="46" applyFont="1">
      <alignment/>
      <protection/>
    </xf>
    <xf numFmtId="0" fontId="1" fillId="0" borderId="0" xfId="46" applyFont="1" applyBorder="1" applyAlignment="1">
      <alignment horizontal="center"/>
      <protection/>
    </xf>
    <xf numFmtId="0" fontId="0" fillId="0" borderId="0" xfId="46" applyFont="1" applyBorder="1" applyAlignment="1">
      <alignment/>
      <protection/>
    </xf>
    <xf numFmtId="0" fontId="1" fillId="34" borderId="0" xfId="46" applyFont="1" applyFill="1" applyBorder="1">
      <alignment/>
      <protection/>
    </xf>
    <xf numFmtId="0" fontId="22" fillId="0" borderId="0" xfId="46" applyFont="1" applyBorder="1" applyAlignment="1" applyProtection="1">
      <alignment horizontal="center"/>
      <protection/>
    </xf>
    <xf numFmtId="164" fontId="22" fillId="0" borderId="0" xfId="46" applyNumberFormat="1" applyFont="1" applyBorder="1" applyAlignment="1" applyProtection="1">
      <alignment horizontal="center"/>
      <protection/>
    </xf>
    <xf numFmtId="2" fontId="26" fillId="0" borderId="10" xfId="46" applyNumberFormat="1" applyFont="1" applyBorder="1" applyAlignment="1" applyProtection="1">
      <alignment horizontal="center"/>
      <protection/>
    </xf>
    <xf numFmtId="49" fontId="13" fillId="0" borderId="0" xfId="46" applyNumberFormat="1" applyFont="1" applyBorder="1" applyAlignment="1" applyProtection="1">
      <alignment horizontal="center"/>
      <protection/>
    </xf>
    <xf numFmtId="49" fontId="28" fillId="34" borderId="0" xfId="41" applyNumberFormat="1" applyFont="1" applyFill="1" applyBorder="1" applyAlignment="1" applyProtection="1">
      <alignment horizontal="center" vertical="center"/>
      <protection/>
    </xf>
    <xf numFmtId="0" fontId="29" fillId="34" borderId="11" xfId="46" applyNumberFormat="1" applyFont="1" applyFill="1" applyBorder="1" applyAlignment="1" applyProtection="1">
      <alignment horizontal="center"/>
      <protection/>
    </xf>
    <xf numFmtId="0" fontId="10" fillId="34" borderId="0" xfId="46" applyNumberFormat="1" applyFont="1" applyFill="1" applyBorder="1" applyAlignment="1" applyProtection="1">
      <alignment horizontal="center" vertical="center"/>
      <protection/>
    </xf>
    <xf numFmtId="0" fontId="29" fillId="34" borderId="11" xfId="0" applyNumberFormat="1" applyFont="1" applyFill="1" applyBorder="1" applyAlignment="1" applyProtection="1">
      <alignment horizontal="center"/>
      <protection/>
    </xf>
    <xf numFmtId="0" fontId="8" fillId="0" borderId="0" xfId="46" applyFont="1" applyBorder="1" applyAlignment="1" applyProtection="1">
      <alignment horizontal="right"/>
      <protection/>
    </xf>
    <xf numFmtId="0" fontId="11" fillId="0" borderId="11" xfId="46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49" fontId="10" fillId="0" borderId="0" xfId="46" applyNumberFormat="1" applyFont="1" applyBorder="1" applyAlignment="1" applyProtection="1">
      <alignment horizontal="center"/>
      <protection/>
    </xf>
    <xf numFmtId="0" fontId="8" fillId="0" borderId="0" xfId="46" applyFont="1" applyBorder="1" applyAlignment="1" applyProtection="1">
      <alignment horizontal="left"/>
      <protection/>
    </xf>
    <xf numFmtId="0" fontId="30" fillId="34" borderId="0" xfId="46" applyFont="1" applyFill="1" applyBorder="1" applyAlignment="1" applyProtection="1">
      <alignment horizontal="center" vertical="center"/>
      <protection/>
    </xf>
    <xf numFmtId="0" fontId="30" fillId="34" borderId="0" xfId="46" applyFont="1" applyFill="1" applyBorder="1" applyAlignment="1">
      <alignment horizontal="center" vertical="center"/>
      <protection/>
    </xf>
    <xf numFmtId="49" fontId="30" fillId="34" borderId="0" xfId="46" applyNumberFormat="1" applyFont="1" applyFill="1" applyBorder="1" applyAlignment="1">
      <alignment horizontal="center" vertical="center"/>
      <protection/>
    </xf>
    <xf numFmtId="0" fontId="0" fillId="0" borderId="0" xfId="46" applyFont="1" applyBorder="1" applyAlignment="1" applyProtection="1">
      <alignment horizontal="left"/>
      <protection/>
    </xf>
    <xf numFmtId="0" fontId="31" fillId="0" borderId="0" xfId="46" applyFont="1" applyBorder="1" applyProtection="1">
      <alignment/>
      <protection/>
    </xf>
    <xf numFmtId="49" fontId="28" fillId="34" borderId="10" xfId="41" applyNumberFormat="1" applyFont="1" applyFill="1" applyBorder="1" applyAlignment="1" applyProtection="1">
      <alignment horizontal="center" vertical="center"/>
      <protection/>
    </xf>
    <xf numFmtId="49" fontId="33" fillId="34" borderId="0" xfId="41" applyNumberFormat="1" applyFont="1" applyFill="1" applyBorder="1" applyAlignment="1" applyProtection="1">
      <alignment vertical="center" textRotation="90"/>
      <protection/>
    </xf>
    <xf numFmtId="0" fontId="22" fillId="34" borderId="11" xfId="46" applyNumberFormat="1" applyFont="1" applyFill="1" applyBorder="1" applyAlignment="1" applyProtection="1">
      <alignment horizontal="center"/>
      <protection/>
    </xf>
    <xf numFmtId="0" fontId="10" fillId="0" borderId="0" xfId="46" applyNumberFormat="1" applyFont="1" applyBorder="1" applyAlignment="1" applyProtection="1">
      <alignment horizontal="center" vertical="center"/>
      <protection/>
    </xf>
    <xf numFmtId="0" fontId="22" fillId="34" borderId="11" xfId="0" applyNumberFormat="1" applyFont="1" applyFill="1" applyBorder="1" applyAlignment="1" applyProtection="1">
      <alignment horizontal="center"/>
      <protection/>
    </xf>
    <xf numFmtId="0" fontId="10" fillId="0" borderId="11" xfId="46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0" xfId="46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34" fillId="0" borderId="0" xfId="46" applyFont="1">
      <alignment/>
      <protection/>
    </xf>
    <xf numFmtId="49" fontId="0" fillId="0" borderId="0" xfId="46" applyNumberFormat="1" applyFont="1" applyBorder="1" applyProtection="1">
      <alignment/>
      <protection/>
    </xf>
    <xf numFmtId="49" fontId="34" fillId="0" borderId="0" xfId="46" applyNumberFormat="1" applyFont="1" applyBorder="1" applyProtection="1">
      <alignment/>
      <protection/>
    </xf>
    <xf numFmtId="0" fontId="34" fillId="0" borderId="0" xfId="46" applyFont="1" applyBorder="1" applyProtection="1">
      <alignment/>
      <protection/>
    </xf>
    <xf numFmtId="49" fontId="34" fillId="0" borderId="0" xfId="46" applyNumberFormat="1" applyFont="1" applyBorder="1" applyAlignment="1" applyProtection="1">
      <alignment horizontal="center"/>
      <protection/>
    </xf>
    <xf numFmtId="1" fontId="11" fillId="0" borderId="11" xfId="46" applyNumberFormat="1" applyFont="1" applyBorder="1" applyAlignment="1" applyProtection="1">
      <alignment horizontal="center" vertical="center"/>
      <protection/>
    </xf>
    <xf numFmtId="49" fontId="10" fillId="0" borderId="0" xfId="46" applyNumberFormat="1" applyFont="1" applyBorder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0" fontId="30" fillId="34" borderId="0" xfId="46" applyFont="1" applyFill="1" applyBorder="1" applyProtection="1">
      <alignment/>
      <protection/>
    </xf>
    <xf numFmtId="0" fontId="30" fillId="34" borderId="0" xfId="46" applyFont="1" applyFill="1" applyBorder="1">
      <alignment/>
      <protection/>
    </xf>
    <xf numFmtId="0" fontId="30" fillId="34" borderId="0" xfId="46" applyFont="1" applyFill="1">
      <alignment/>
      <protection/>
    </xf>
    <xf numFmtId="49" fontId="10" fillId="0" borderId="0" xfId="46" applyNumberFormat="1" applyFont="1" applyBorder="1" applyProtection="1">
      <alignment/>
      <protection/>
    </xf>
    <xf numFmtId="0" fontId="10" fillId="0" borderId="0" xfId="46" applyFont="1">
      <alignment/>
      <protection/>
    </xf>
    <xf numFmtId="0" fontId="10" fillId="0" borderId="0" xfId="46" applyFont="1" applyBorder="1" applyProtection="1">
      <alignment/>
      <protection/>
    </xf>
    <xf numFmtId="0" fontId="35" fillId="0" borderId="0" xfId="46" applyFont="1" applyBorder="1" applyAlignment="1" applyProtection="1">
      <alignment horizontal="center" vertical="center"/>
      <protection/>
    </xf>
    <xf numFmtId="0" fontId="36" fillId="0" borderId="0" xfId="46" applyFont="1" applyBorder="1" applyAlignment="1" applyProtection="1">
      <alignment horizontal="center" vertical="center"/>
      <protection/>
    </xf>
    <xf numFmtId="0" fontId="14" fillId="0" borderId="0" xfId="46" applyFont="1" applyBorder="1" applyAlignment="1" applyProtection="1">
      <alignment horizontal="center" vertical="center"/>
      <protection/>
    </xf>
    <xf numFmtId="0" fontId="20" fillId="34" borderId="0" xfId="46" applyFont="1" applyFill="1" applyProtection="1">
      <alignment/>
      <protection/>
    </xf>
    <xf numFmtId="0" fontId="20" fillId="34" borderId="0" xfId="46" applyFont="1" applyFill="1">
      <alignment/>
      <protection/>
    </xf>
    <xf numFmtId="0" fontId="10" fillId="0" borderId="0" xfId="46" applyFont="1" applyBorder="1">
      <alignment/>
      <protection/>
    </xf>
    <xf numFmtId="49" fontId="10" fillId="0" borderId="0" xfId="46" applyNumberFormat="1" applyFont="1" applyBorder="1" applyAlignment="1">
      <alignment horizontal="center"/>
      <protection/>
    </xf>
    <xf numFmtId="49" fontId="10" fillId="0" borderId="0" xfId="46" applyNumberFormat="1" applyFont="1" applyBorder="1">
      <alignment/>
      <protection/>
    </xf>
    <xf numFmtId="49" fontId="10" fillId="0" borderId="0" xfId="46" applyNumberFormat="1" applyFont="1" applyFill="1" applyBorder="1" applyAlignment="1">
      <alignment vertical="top"/>
      <protection/>
    </xf>
    <xf numFmtId="0" fontId="16" fillId="34" borderId="0" xfId="46" applyFont="1" applyFill="1" applyBorder="1" applyProtection="1">
      <alignment/>
      <protection/>
    </xf>
    <xf numFmtId="0" fontId="1" fillId="0" borderId="0" xfId="46" applyFont="1" applyBorder="1" applyAlignment="1">
      <alignment/>
      <protection/>
    </xf>
    <xf numFmtId="0" fontId="16" fillId="34" borderId="0" xfId="46" applyFont="1" applyFill="1" applyAlignment="1">
      <alignment/>
      <protection/>
    </xf>
    <xf numFmtId="0" fontId="16" fillId="0" borderId="0" xfId="46" applyFont="1" applyFill="1" applyBorder="1">
      <alignment/>
      <protection/>
    </xf>
    <xf numFmtId="0" fontId="24" fillId="0" borderId="0" xfId="46" applyFont="1" applyFill="1">
      <alignment/>
      <protection/>
    </xf>
    <xf numFmtId="49" fontId="16" fillId="34" borderId="0" xfId="46" applyNumberFormat="1" applyFont="1" applyFill="1">
      <alignment/>
      <protection/>
    </xf>
    <xf numFmtId="0" fontId="1" fillId="34" borderId="0" xfId="46" applyFont="1" applyFill="1">
      <alignment/>
      <protection/>
    </xf>
    <xf numFmtId="0" fontId="16" fillId="0" borderId="0" xfId="46" applyFont="1" applyFill="1">
      <alignment/>
      <protection/>
    </xf>
    <xf numFmtId="0" fontId="1" fillId="34" borderId="13" xfId="46" applyFont="1" applyFill="1" applyBorder="1">
      <alignment/>
      <protection/>
    </xf>
    <xf numFmtId="0" fontId="1" fillId="34" borderId="14" xfId="46" applyFont="1" applyFill="1" applyBorder="1">
      <alignment/>
      <protection/>
    </xf>
    <xf numFmtId="0" fontId="16" fillId="34" borderId="15" xfId="46" applyFont="1" applyFill="1" applyBorder="1">
      <alignment/>
      <protection/>
    </xf>
    <xf numFmtId="49" fontId="1" fillId="34" borderId="13" xfId="46" applyNumberFormat="1" applyFont="1" applyFill="1" applyBorder="1">
      <alignment/>
      <protection/>
    </xf>
    <xf numFmtId="49" fontId="1" fillId="34" borderId="15" xfId="46" applyNumberFormat="1" applyFont="1" applyFill="1" applyBorder="1">
      <alignment/>
      <protection/>
    </xf>
    <xf numFmtId="0" fontId="1" fillId="34" borderId="14" xfId="46" applyFont="1" applyFill="1" applyBorder="1" applyAlignment="1">
      <alignment horizontal="right"/>
      <protection/>
    </xf>
    <xf numFmtId="0" fontId="16" fillId="34" borderId="16" xfId="46" applyFont="1" applyFill="1" applyBorder="1">
      <alignment/>
      <protection/>
    </xf>
    <xf numFmtId="0" fontId="1" fillId="35" borderId="10" xfId="46" applyFont="1" applyFill="1" applyBorder="1" applyAlignment="1" applyProtection="1">
      <alignment horizontal="center" vertical="center"/>
      <protection locked="0"/>
    </xf>
    <xf numFmtId="49" fontId="1" fillId="34" borderId="0" xfId="46" applyNumberFormat="1" applyFont="1" applyFill="1" applyBorder="1">
      <alignment/>
      <protection/>
    </xf>
    <xf numFmtId="0" fontId="1" fillId="34" borderId="17" xfId="46" applyFont="1" applyFill="1" applyBorder="1">
      <alignment/>
      <protection/>
    </xf>
    <xf numFmtId="0" fontId="1" fillId="34" borderId="18" xfId="46" applyFont="1" applyFill="1" applyBorder="1">
      <alignment/>
      <protection/>
    </xf>
    <xf numFmtId="0" fontId="11" fillId="34" borderId="0" xfId="46" applyFont="1" applyFill="1" applyBorder="1" applyAlignment="1">
      <alignment horizontal="right"/>
      <protection/>
    </xf>
    <xf numFmtId="0" fontId="0" fillId="34" borderId="0" xfId="46" applyFont="1" applyFill="1" applyBorder="1" applyAlignment="1">
      <alignment horizontal="center"/>
      <protection/>
    </xf>
    <xf numFmtId="0" fontId="37" fillId="34" borderId="0" xfId="46" applyFont="1" applyFill="1" applyBorder="1" applyAlignment="1">
      <alignment horizontal="center"/>
      <protection/>
    </xf>
    <xf numFmtId="49" fontId="0" fillId="34" borderId="18" xfId="46" applyNumberFormat="1" applyFont="1" applyFill="1" applyBorder="1" applyAlignment="1">
      <alignment horizontal="center"/>
      <protection/>
    </xf>
    <xf numFmtId="49" fontId="0" fillId="34" borderId="0" xfId="46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1" fillId="34" borderId="0" xfId="46" applyFont="1" applyFill="1" applyBorder="1" applyAlignment="1">
      <alignment vertical="center"/>
      <protection/>
    </xf>
    <xf numFmtId="0" fontId="1" fillId="34" borderId="10" xfId="46" applyFont="1" applyFill="1" applyBorder="1" applyAlignment="1" applyProtection="1">
      <alignment horizontal="center" vertical="center"/>
      <protection locked="0"/>
    </xf>
    <xf numFmtId="1" fontId="1" fillId="34" borderId="10" xfId="46" applyNumberFormat="1" applyFont="1" applyFill="1" applyBorder="1" applyAlignment="1" applyProtection="1">
      <alignment horizontal="center" vertical="center"/>
      <protection locked="0"/>
    </xf>
    <xf numFmtId="0" fontId="1" fillId="34" borderId="0" xfId="46" applyFont="1" applyFill="1" applyBorder="1" applyAlignment="1">
      <alignment horizontal="center" vertical="center"/>
      <protection/>
    </xf>
    <xf numFmtId="0" fontId="16" fillId="34" borderId="0" xfId="46" applyFont="1" applyFill="1" applyBorder="1" applyAlignment="1">
      <alignment horizontal="center" vertical="center"/>
      <protection/>
    </xf>
    <xf numFmtId="0" fontId="1" fillId="0" borderId="18" xfId="46" applyNumberFormat="1" applyFont="1" applyFill="1" applyBorder="1" applyAlignment="1">
      <alignment horizontal="center" vertical="center"/>
      <protection/>
    </xf>
    <xf numFmtId="0" fontId="38" fillId="34" borderId="0" xfId="46" applyFont="1" applyFill="1" applyBorder="1" applyAlignment="1">
      <alignment horizontal="left" vertical="center"/>
      <protection/>
    </xf>
    <xf numFmtId="0" fontId="23" fillId="34" borderId="0" xfId="46" applyFont="1" applyFill="1">
      <alignment/>
      <protection/>
    </xf>
    <xf numFmtId="0" fontId="38" fillId="34" borderId="0" xfId="46" applyFont="1" applyFill="1" applyAlignment="1">
      <alignment horizontal="left" vertical="center"/>
      <protection/>
    </xf>
    <xf numFmtId="0" fontId="20" fillId="34" borderId="0" xfId="46" applyFont="1" applyFill="1" applyBorder="1" applyAlignment="1">
      <alignment vertical="center"/>
      <protection/>
    </xf>
    <xf numFmtId="0" fontId="16" fillId="34" borderId="19" xfId="46" applyFont="1" applyFill="1" applyBorder="1" applyProtection="1">
      <alignment/>
      <protection hidden="1" locked="0"/>
    </xf>
    <xf numFmtId="0" fontId="1" fillId="34" borderId="19" xfId="46" applyFont="1" applyFill="1" applyBorder="1">
      <alignment/>
      <protection/>
    </xf>
    <xf numFmtId="0" fontId="16" fillId="34" borderId="19" xfId="46" applyFont="1" applyFill="1" applyBorder="1" applyAlignment="1">
      <alignment horizontal="center" vertical="center"/>
      <protection/>
    </xf>
    <xf numFmtId="49" fontId="1" fillId="34" borderId="20" xfId="46" applyNumberFormat="1" applyFont="1" applyFill="1" applyBorder="1">
      <alignment/>
      <protection/>
    </xf>
    <xf numFmtId="49" fontId="1" fillId="34" borderId="19" xfId="46" applyNumberFormat="1" applyFont="1" applyFill="1" applyBorder="1">
      <alignment/>
      <protection/>
    </xf>
    <xf numFmtId="0" fontId="1" fillId="34" borderId="21" xfId="46" applyFont="1" applyFill="1" applyBorder="1">
      <alignment/>
      <protection/>
    </xf>
    <xf numFmtId="0" fontId="23" fillId="34" borderId="0" xfId="46" applyFont="1" applyFill="1" applyBorder="1">
      <alignment/>
      <protection/>
    </xf>
    <xf numFmtId="0" fontId="16" fillId="34" borderId="0" xfId="46" applyFont="1" applyFill="1" applyAlignment="1">
      <alignment horizontal="center" vertical="center"/>
      <protection/>
    </xf>
    <xf numFmtId="0" fontId="1" fillId="34" borderId="20" xfId="46" applyFont="1" applyFill="1" applyBorder="1">
      <alignment/>
      <protection/>
    </xf>
    <xf numFmtId="0" fontId="0" fillId="34" borderId="17" xfId="46" applyFont="1" applyFill="1" applyBorder="1" applyAlignment="1">
      <alignment horizontal="center"/>
      <protection/>
    </xf>
    <xf numFmtId="0" fontId="16" fillId="34" borderId="17" xfId="46" applyFont="1" applyFill="1" applyBorder="1" applyAlignment="1">
      <alignment horizontal="center" vertical="center"/>
      <protection/>
    </xf>
    <xf numFmtId="0" fontId="16" fillId="34" borderId="19" xfId="0" applyFont="1" applyFill="1" applyBorder="1" applyAlignment="1" applyProtection="1">
      <alignment/>
      <protection hidden="1" locked="0"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6" fillId="34" borderId="15" xfId="0" applyFont="1" applyFill="1" applyBorder="1" applyAlignment="1">
      <alignment/>
    </xf>
    <xf numFmtId="49" fontId="1" fillId="34" borderId="13" xfId="0" applyNumberFormat="1" applyFont="1" applyFill="1" applyBorder="1" applyAlignment="1">
      <alignment/>
    </xf>
    <xf numFmtId="49" fontId="1" fillId="34" borderId="15" xfId="0" applyNumberFormat="1" applyFont="1" applyFill="1" applyBorder="1" applyAlignment="1">
      <alignment/>
    </xf>
    <xf numFmtId="0" fontId="1" fillId="34" borderId="14" xfId="0" applyFont="1" applyFill="1" applyBorder="1" applyAlignment="1">
      <alignment horizontal="right"/>
    </xf>
    <xf numFmtId="0" fontId="16" fillId="34" borderId="16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49" fontId="1" fillId="34" borderId="0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1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37" fillId="34" borderId="17" xfId="46" applyFont="1" applyFill="1" applyBorder="1" applyAlignment="1">
      <alignment horizontal="center"/>
      <protection/>
    </xf>
    <xf numFmtId="49" fontId="0" fillId="34" borderId="18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6" fillId="34" borderId="17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6" fillId="34" borderId="17" xfId="46" applyFont="1" applyFill="1" applyBorder="1">
      <alignment/>
      <protection/>
    </xf>
    <xf numFmtId="1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>
      <alignment/>
    </xf>
    <xf numFmtId="0" fontId="16" fillId="34" borderId="19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49" fontId="1" fillId="34" borderId="20" xfId="0" applyNumberFormat="1" applyFont="1" applyFill="1" applyBorder="1" applyAlignment="1">
      <alignment/>
    </xf>
    <xf numFmtId="49" fontId="1" fillId="34" borderId="19" xfId="0" applyNumberFormat="1" applyFont="1" applyFill="1" applyBorder="1" applyAlignment="1">
      <alignment/>
    </xf>
    <xf numFmtId="0" fontId="16" fillId="34" borderId="0" xfId="46" applyFont="1" applyFill="1" applyProtection="1">
      <alignment/>
      <protection hidden="1" locked="0"/>
    </xf>
    <xf numFmtId="49" fontId="16" fillId="34" borderId="0" xfId="46" applyNumberFormat="1" applyFont="1" applyFill="1" applyBorder="1">
      <alignment/>
      <protection/>
    </xf>
    <xf numFmtId="0" fontId="1" fillId="34" borderId="19" xfId="46" applyFont="1" applyFill="1" applyBorder="1" applyAlignment="1">
      <alignment horizontal="center" vertical="center"/>
      <protection/>
    </xf>
    <xf numFmtId="0" fontId="0" fillId="34" borderId="19" xfId="0" applyFill="1" applyBorder="1" applyAlignment="1">
      <alignment horizontal="center" vertical="center"/>
    </xf>
    <xf numFmtId="0" fontId="37" fillId="34" borderId="17" xfId="0" applyFont="1" applyFill="1" applyBorder="1" applyAlignment="1">
      <alignment horizontal="center"/>
    </xf>
    <xf numFmtId="0" fontId="16" fillId="34" borderId="20" xfId="46" applyFont="1" applyFill="1" applyBorder="1">
      <alignment/>
      <protection/>
    </xf>
    <xf numFmtId="0" fontId="16" fillId="34" borderId="19" xfId="46" applyFont="1" applyFill="1" applyBorder="1">
      <alignment/>
      <protection/>
    </xf>
    <xf numFmtId="0" fontId="16" fillId="34" borderId="19" xfId="0" applyFont="1" applyFill="1" applyBorder="1" applyAlignment="1">
      <alignment/>
    </xf>
    <xf numFmtId="0" fontId="16" fillId="34" borderId="21" xfId="46" applyFont="1" applyFill="1" applyBorder="1">
      <alignment/>
      <protection/>
    </xf>
    <xf numFmtId="49" fontId="16" fillId="34" borderId="20" xfId="46" applyNumberFormat="1" applyFont="1" applyFill="1" applyBorder="1">
      <alignment/>
      <protection/>
    </xf>
    <xf numFmtId="49" fontId="16" fillId="34" borderId="19" xfId="46" applyNumberFormat="1" applyFont="1" applyFill="1" applyBorder="1">
      <alignment/>
      <protection/>
    </xf>
    <xf numFmtId="49" fontId="16" fillId="34" borderId="19" xfId="0" applyNumberFormat="1" applyFont="1" applyFill="1" applyBorder="1" applyAlignment="1">
      <alignment/>
    </xf>
    <xf numFmtId="0" fontId="16" fillId="34" borderId="21" xfId="0" applyFont="1" applyFill="1" applyBorder="1" applyAlignment="1">
      <alignment/>
    </xf>
    <xf numFmtId="0" fontId="16" fillId="34" borderId="17" xfId="0" applyFont="1" applyFill="1" applyBorder="1" applyAlignment="1">
      <alignment/>
    </xf>
    <xf numFmtId="0" fontId="16" fillId="34" borderId="20" xfId="0" applyFont="1" applyFill="1" applyBorder="1" applyAlignment="1">
      <alignment/>
    </xf>
    <xf numFmtId="0" fontId="16" fillId="34" borderId="0" xfId="0" applyFont="1" applyFill="1" applyAlignment="1" applyProtection="1">
      <alignment/>
      <protection hidden="1" locked="0"/>
    </xf>
    <xf numFmtId="49" fontId="16" fillId="34" borderId="20" xfId="0" applyNumberFormat="1" applyFont="1" applyFill="1" applyBorder="1" applyAlignment="1">
      <alignment/>
    </xf>
    <xf numFmtId="0" fontId="10" fillId="34" borderId="0" xfId="46" applyFont="1" applyFill="1" applyBorder="1" applyAlignment="1">
      <alignment vertical="center"/>
      <protection/>
    </xf>
    <xf numFmtId="0" fontId="10" fillId="34" borderId="0" xfId="46" applyFont="1" applyFill="1">
      <alignment/>
      <protection/>
    </xf>
    <xf numFmtId="0" fontId="16" fillId="34" borderId="0" xfId="46" applyFont="1" applyFill="1" applyBorder="1" applyProtection="1">
      <alignment/>
      <protection hidden="1" locked="0"/>
    </xf>
    <xf numFmtId="0" fontId="1" fillId="34" borderId="0" xfId="46" applyFont="1" applyFill="1" applyBorder="1" applyProtection="1">
      <alignment/>
      <protection/>
    </xf>
    <xf numFmtId="0" fontId="34" fillId="34" borderId="0" xfId="46" applyFont="1" applyFill="1" applyBorder="1" applyAlignment="1" applyProtection="1">
      <alignment horizontal="center" textRotation="90"/>
      <protection/>
    </xf>
    <xf numFmtId="0" fontId="1" fillId="34" borderId="0" xfId="46" applyFont="1" applyFill="1" applyBorder="1" applyAlignment="1" applyProtection="1">
      <alignment horizontal="center" vertical="center" textRotation="90"/>
      <protection/>
    </xf>
    <xf numFmtId="1" fontId="34" fillId="34" borderId="0" xfId="46" applyNumberFormat="1" applyFont="1" applyFill="1" applyBorder="1" applyAlignment="1" applyProtection="1">
      <alignment horizontal="center"/>
      <protection/>
    </xf>
    <xf numFmtId="1" fontId="34" fillId="34" borderId="0" xfId="46" applyNumberFormat="1" applyFont="1" applyFill="1" applyBorder="1" applyAlignment="1" applyProtection="1">
      <alignment/>
      <protection/>
    </xf>
    <xf numFmtId="2" fontId="34" fillId="34" borderId="0" xfId="46" applyNumberFormat="1" applyFont="1" applyFill="1" applyBorder="1" applyAlignment="1" applyProtection="1">
      <alignment horizontal="center"/>
      <protection/>
    </xf>
    <xf numFmtId="0" fontId="16" fillId="34" borderId="0" xfId="46" applyFont="1" applyFill="1" applyBorder="1" applyAlignment="1" applyProtection="1">
      <alignment horizontal="center" vertical="center"/>
      <protection/>
    </xf>
    <xf numFmtId="49" fontId="16" fillId="34" borderId="0" xfId="46" applyNumberFormat="1" applyFont="1" applyFill="1" applyBorder="1" applyProtection="1">
      <alignment/>
      <protection/>
    </xf>
    <xf numFmtId="1" fontId="1" fillId="34" borderId="0" xfId="46" applyNumberFormat="1" applyFont="1" applyFill="1" applyBorder="1" applyAlignment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39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22" xfId="0" applyNumberFormat="1" applyFont="1" applyFill="1" applyBorder="1" applyAlignment="1" applyProtection="1">
      <alignment horizontal="left" vertical="center" wrapText="1" indent="1" shrinkToFit="1"/>
      <protection/>
    </xf>
    <xf numFmtId="49" fontId="1" fillId="0" borderId="23" xfId="0" applyNumberFormat="1" applyFont="1" applyFill="1" applyBorder="1" applyAlignment="1" applyProtection="1">
      <alignment horizontal="left" vertical="center" wrapText="1" indent="2" shrinkToFit="1"/>
      <protection/>
    </xf>
    <xf numFmtId="49" fontId="10" fillId="0" borderId="23" xfId="0" applyNumberFormat="1" applyFont="1" applyFill="1" applyBorder="1" applyAlignment="1" applyProtection="1">
      <alignment horizontal="left" vertical="center" wrapText="1" indent="2" shrinkToFit="1"/>
      <protection/>
    </xf>
    <xf numFmtId="49" fontId="10" fillId="0" borderId="12" xfId="0" applyNumberFormat="1" applyFont="1" applyFill="1" applyBorder="1" applyAlignment="1" applyProtection="1">
      <alignment horizontal="left" vertical="top" wrapText="1" indent="2" shrinkToFit="1"/>
      <protection/>
    </xf>
    <xf numFmtId="49" fontId="10" fillId="0" borderId="22" xfId="0" applyNumberFormat="1" applyFont="1" applyFill="1" applyBorder="1" applyAlignment="1" applyProtection="1">
      <alignment horizontal="left" wrapText="1" indent="1" shrinkToFit="1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49" fontId="23" fillId="0" borderId="24" xfId="0" applyNumberFormat="1" applyFont="1" applyFill="1" applyBorder="1" applyAlignment="1" applyProtection="1">
      <alignment horizontal="left" vertical="center" wrapText="1" indent="4"/>
      <protection/>
    </xf>
    <xf numFmtId="49" fontId="1" fillId="0" borderId="24" xfId="0" applyNumberFormat="1" applyFont="1" applyFill="1" applyBorder="1" applyAlignment="1" applyProtection="1">
      <alignment horizontal="left" vertical="center" indent="4"/>
      <protection/>
    </xf>
    <xf numFmtId="49" fontId="1" fillId="0" borderId="23" xfId="0" applyNumberFormat="1" applyFont="1" applyFill="1" applyBorder="1" applyAlignment="1" applyProtection="1">
      <alignment horizontal="left" wrapText="1" indent="2"/>
      <protection/>
    </xf>
    <xf numFmtId="49" fontId="1" fillId="0" borderId="23" xfId="0" applyNumberFormat="1" applyFont="1" applyFill="1" applyBorder="1" applyAlignment="1" applyProtection="1">
      <alignment horizontal="left" vertical="top" wrapText="1" indent="2"/>
      <protection/>
    </xf>
    <xf numFmtId="49" fontId="10" fillId="0" borderId="23" xfId="0" applyNumberFormat="1" applyFont="1" applyFill="1" applyBorder="1" applyAlignment="1" applyProtection="1">
      <alignment horizontal="left" vertical="top" wrapText="1" indent="2"/>
      <protection/>
    </xf>
    <xf numFmtId="49" fontId="23" fillId="0" borderId="23" xfId="0" applyNumberFormat="1" applyFont="1" applyFill="1" applyBorder="1" applyAlignment="1" applyProtection="1">
      <alignment horizontal="left" vertical="top" wrapText="1" indent="2"/>
      <protection/>
    </xf>
    <xf numFmtId="49" fontId="1" fillId="0" borderId="12" xfId="0" applyNumberFormat="1" applyFont="1" applyFill="1" applyBorder="1" applyAlignment="1" applyProtection="1">
      <alignment horizontal="left" vertical="center" indent="2"/>
      <protection/>
    </xf>
    <xf numFmtId="49" fontId="40" fillId="0" borderId="22" xfId="0" applyNumberFormat="1" applyFont="1" applyFill="1" applyBorder="1" applyAlignment="1" applyProtection="1">
      <alignment horizontal="left" vertical="center" wrapText="1" shrinkToFit="1"/>
      <protection/>
    </xf>
    <xf numFmtId="49" fontId="1" fillId="0" borderId="23" xfId="0" applyNumberFormat="1" applyFont="1" applyFill="1" applyBorder="1" applyAlignment="1" applyProtection="1">
      <alignment horizontal="left" vertical="center" wrapText="1" indent="2"/>
      <protection/>
    </xf>
    <xf numFmtId="49" fontId="23" fillId="0" borderId="23" xfId="0" applyNumberFormat="1" applyFont="1" applyFill="1" applyBorder="1" applyAlignment="1" applyProtection="1">
      <alignment horizontal="left" vertical="center" wrapText="1" indent="4"/>
      <protection/>
    </xf>
    <xf numFmtId="49" fontId="1" fillId="0" borderId="12" xfId="0" applyNumberFormat="1" applyFont="1" applyFill="1" applyBorder="1" applyAlignment="1" applyProtection="1">
      <alignment horizontal="left" vertical="center" wrapText="1" indent="2"/>
      <protection/>
    </xf>
    <xf numFmtId="49" fontId="13" fillId="0" borderId="11" xfId="46" applyNumberFormat="1" applyFont="1" applyFill="1" applyBorder="1" applyAlignment="1" applyProtection="1">
      <alignment horizontal="left"/>
      <protection locked="0"/>
    </xf>
    <xf numFmtId="49" fontId="13" fillId="0" borderId="11" xfId="0" applyNumberFormat="1" applyFon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49" fontId="0" fillId="0" borderId="25" xfId="0" applyNumberFormat="1" applyFont="1" applyFill="1" applyBorder="1" applyAlignment="1" applyProtection="1">
      <alignment/>
      <protection locked="0"/>
    </xf>
    <xf numFmtId="0" fontId="34" fillId="34" borderId="0" xfId="46" applyNumberFormat="1" applyFont="1" applyFill="1" applyBorder="1" applyAlignment="1" applyProtection="1">
      <alignment horizontal="left"/>
      <protection/>
    </xf>
    <xf numFmtId="2" fontId="34" fillId="34" borderId="0" xfId="46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46" applyFont="1" applyFill="1" applyBorder="1" applyAlignment="1" applyProtection="1">
      <alignment horizontal="center" vertical="center"/>
      <protection locked="0"/>
    </xf>
    <xf numFmtId="49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 vertical="center" textRotation="90"/>
    </xf>
    <xf numFmtId="0" fontId="10" fillId="34" borderId="14" xfId="0" applyNumberFormat="1" applyFont="1" applyFill="1" applyBorder="1" applyAlignment="1">
      <alignment/>
    </xf>
    <xf numFmtId="0" fontId="24" fillId="34" borderId="18" xfId="46" applyFont="1" applyFill="1" applyBorder="1" applyAlignment="1">
      <alignment horizontal="center" vertical="center" textRotation="90"/>
      <protection/>
    </xf>
    <xf numFmtId="0" fontId="10" fillId="34" borderId="14" xfId="46" applyNumberFormat="1" applyFont="1" applyFill="1" applyBorder="1" applyAlignment="1">
      <alignment/>
      <protection/>
    </xf>
    <xf numFmtId="49" fontId="1" fillId="35" borderId="10" xfId="46" applyNumberFormat="1" applyFont="1" applyFill="1" applyBorder="1" applyAlignment="1" applyProtection="1">
      <alignment horizontal="center" vertical="center"/>
      <protection locked="0"/>
    </xf>
    <xf numFmtId="0" fontId="0" fillId="34" borderId="11" xfId="46" applyFont="1" applyFill="1" applyBorder="1" applyAlignment="1">
      <alignment horizontal="center"/>
      <protection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1" fontId="1" fillId="34" borderId="10" xfId="46" applyNumberFormat="1" applyFont="1" applyFill="1" applyBorder="1" applyAlignment="1" applyProtection="1">
      <alignment horizontal="center" vertical="center"/>
      <protection locked="0"/>
    </xf>
    <xf numFmtId="49" fontId="10" fillId="34" borderId="14" xfId="0" applyNumberFormat="1" applyFont="1" applyFill="1" applyBorder="1" applyAlignment="1">
      <alignment/>
    </xf>
    <xf numFmtId="49" fontId="10" fillId="34" borderId="14" xfId="46" applyNumberFormat="1" applyFont="1" applyFill="1" applyBorder="1" applyAlignment="1">
      <alignment/>
      <protection/>
    </xf>
    <xf numFmtId="0" fontId="1" fillId="0" borderId="11" xfId="46" applyFont="1" applyBorder="1" applyAlignment="1">
      <alignment horizontal="left"/>
      <protection/>
    </xf>
    <xf numFmtId="0" fontId="16" fillId="34" borderId="25" xfId="46" applyFont="1" applyFill="1" applyBorder="1" applyAlignment="1">
      <alignment horizontal="left"/>
      <protection/>
    </xf>
    <xf numFmtId="0" fontId="32" fillId="0" borderId="26" xfId="46" applyFont="1" applyBorder="1" applyAlignment="1" applyProtection="1">
      <alignment horizontal="left"/>
      <protection/>
    </xf>
    <xf numFmtId="0" fontId="32" fillId="0" borderId="12" xfId="0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/>
      <protection/>
    </xf>
    <xf numFmtId="0" fontId="32" fillId="0" borderId="27" xfId="0" applyFont="1" applyBorder="1" applyAlignment="1" applyProtection="1">
      <alignment horizontal="left"/>
      <protection locked="0"/>
    </xf>
    <xf numFmtId="0" fontId="36" fillId="0" borderId="19" xfId="0" applyFont="1" applyBorder="1" applyAlignment="1" applyProtection="1">
      <alignment horizontal="center" vertical="center"/>
      <protection/>
    </xf>
    <xf numFmtId="49" fontId="32" fillId="0" borderId="25" xfId="46" applyNumberFormat="1" applyFont="1" applyBorder="1" applyAlignment="1" applyProtection="1">
      <alignment horizontal="center"/>
      <protection/>
    </xf>
    <xf numFmtId="49" fontId="32" fillId="0" borderId="28" xfId="0" applyNumberFormat="1" applyFont="1" applyBorder="1" applyAlignment="1" applyProtection="1">
      <alignment horizontal="center"/>
      <protection/>
    </xf>
    <xf numFmtId="0" fontId="10" fillId="0" borderId="0" xfId="46" applyFont="1" applyBorder="1" applyAlignment="1" applyProtection="1">
      <alignment horizontal="right"/>
      <protection/>
    </xf>
    <xf numFmtId="0" fontId="13" fillId="0" borderId="11" xfId="46" applyFont="1" applyBorder="1" applyAlignment="1" applyProtection="1">
      <alignment horizontal="center" vertical="center"/>
      <protection/>
    </xf>
    <xf numFmtId="0" fontId="36" fillId="0" borderId="19" xfId="46" applyFont="1" applyBorder="1" applyAlignment="1" applyProtection="1">
      <alignment horizontal="center" vertical="center"/>
      <protection/>
    </xf>
    <xf numFmtId="0" fontId="25" fillId="0" borderId="25" xfId="46" applyFont="1" applyBorder="1" applyAlignment="1" applyProtection="1">
      <alignment horizontal="left"/>
      <protection/>
    </xf>
    <xf numFmtId="0" fontId="25" fillId="0" borderId="26" xfId="46" applyFont="1" applyBorder="1" applyAlignment="1" applyProtection="1">
      <alignment horizontal="left"/>
      <protection/>
    </xf>
    <xf numFmtId="1" fontId="8" fillId="0" borderId="11" xfId="46" applyNumberFormat="1" applyFont="1" applyBorder="1" applyAlignment="1" applyProtection="1">
      <alignment horizontal="center"/>
      <protection/>
    </xf>
    <xf numFmtId="0" fontId="13" fillId="0" borderId="11" xfId="46" applyNumberFormat="1" applyFont="1" applyBorder="1" applyAlignment="1" applyProtection="1">
      <alignment/>
      <protection/>
    </xf>
    <xf numFmtId="0" fontId="0" fillId="0" borderId="0" xfId="46" applyFont="1" applyBorder="1" applyAlignment="1">
      <alignment horizontal="center" textRotation="90"/>
      <protection/>
    </xf>
    <xf numFmtId="0" fontId="1" fillId="0" borderId="0" xfId="46" applyFont="1" applyBorder="1" applyAlignment="1">
      <alignment horizontal="center"/>
      <protection/>
    </xf>
    <xf numFmtId="0" fontId="25" fillId="0" borderId="11" xfId="46" applyFont="1" applyBorder="1" applyAlignment="1" applyProtection="1">
      <alignment horizontal="left"/>
      <protection/>
    </xf>
    <xf numFmtId="0" fontId="1" fillId="0" borderId="0" xfId="46" applyNumberFormat="1" applyFont="1" applyBorder="1" applyAlignment="1" applyProtection="1">
      <alignment horizontal="center"/>
      <protection/>
    </xf>
    <xf numFmtId="0" fontId="10" fillId="0" borderId="24" xfId="46" applyFont="1" applyBorder="1" applyAlignment="1" applyProtection="1">
      <alignment horizontal="right" vertical="center"/>
      <protection/>
    </xf>
    <xf numFmtId="0" fontId="8" fillId="0" borderId="10" xfId="46" applyFont="1" applyBorder="1" applyAlignment="1" applyProtection="1">
      <alignment horizontal="center" vertical="center"/>
      <protection/>
    </xf>
    <xf numFmtId="0" fontId="22" fillId="0" borderId="11" xfId="46" applyNumberFormat="1" applyFont="1" applyBorder="1" applyAlignment="1" applyProtection="1">
      <alignment horizontal="left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Normaali 2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2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strike val="0"/>
        <color indexed="9"/>
      </font>
      <fill>
        <patternFill patternType="solid">
          <fgColor indexed="26"/>
          <bgColor indexed="9"/>
        </patternFill>
      </fill>
      <border>
        <left/>
        <right/>
        <top/>
        <bottom/>
      </border>
    </dxf>
    <dxf>
      <font>
        <b val="0"/>
        <strike val="0"/>
        <color indexed="9"/>
      </font>
      <fill>
        <patternFill patternType="solid">
          <fgColor indexed="26"/>
          <bgColor indexed="9"/>
        </patternFill>
      </fill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strike val="0"/>
        <color indexed="9"/>
      </font>
      <fill>
        <patternFill patternType="solid">
          <fgColor indexed="26"/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952500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9525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171450</xdr:colOff>
      <xdr:row>0</xdr:row>
      <xdr:rowOff>57150</xdr:rowOff>
    </xdr:from>
    <xdr:to>
      <xdr:col>10</xdr:col>
      <xdr:colOff>152400</xdr:colOff>
      <xdr:row>2</xdr:row>
      <xdr:rowOff>285750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57150"/>
          <a:ext cx="9525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0</xdr:row>
      <xdr:rowOff>0</xdr:rowOff>
    </xdr:from>
    <xdr:to>
      <xdr:col>32</xdr:col>
      <xdr:colOff>9525</xdr:colOff>
      <xdr:row>2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38"/>
  <sheetViews>
    <sheetView showGridLines="0" zoomScalePageLayoutView="0" workbookViewId="0" topLeftCell="A28">
      <selection activeCell="B15" sqref="B15"/>
    </sheetView>
  </sheetViews>
  <sheetFormatPr defaultColWidth="9.140625" defaultRowHeight="12.75"/>
  <cols>
    <col min="1" max="1" width="3.57421875" style="1" customWidth="1"/>
    <col min="2" max="2" width="39.7109375" style="2" customWidth="1"/>
    <col min="3" max="3" width="7.7109375" style="1" customWidth="1"/>
    <col min="4" max="4" width="10.00390625" style="1" customWidth="1"/>
    <col min="5" max="5" width="7.8515625" style="1" customWidth="1"/>
    <col min="6" max="6" width="7.7109375" style="1" customWidth="1"/>
    <col min="7" max="7" width="8.8515625" style="1" customWidth="1"/>
    <col min="8" max="8" width="7.421875" style="1" customWidth="1"/>
    <col min="9" max="10" width="7.28125" style="1" customWidth="1"/>
    <col min="11" max="11" width="2.57421875" style="1" customWidth="1"/>
    <col min="12" max="12" width="4.8515625" style="1" customWidth="1"/>
    <col min="13" max="13" width="2.28125" style="1" customWidth="1"/>
    <col min="14" max="14" width="9.140625" style="2" customWidth="1"/>
    <col min="15" max="16384" width="9.140625" style="1" customWidth="1"/>
  </cols>
  <sheetData>
    <row r="1" spans="2:13" s="2" customFormat="1" ht="42.75" customHeight="1">
      <c r="B1" s="3"/>
      <c r="C1" s="4"/>
      <c r="D1" s="5" t="s">
        <v>0</v>
      </c>
      <c r="H1" s="6"/>
      <c r="I1" s="6"/>
      <c r="J1" s="6"/>
      <c r="L1" s="3"/>
      <c r="M1" s="3"/>
    </row>
    <row r="2" spans="2:13" ht="16.5" customHeight="1">
      <c r="B2" s="3"/>
      <c r="C2" s="4"/>
      <c r="D2" s="7" t="s">
        <v>1</v>
      </c>
      <c r="G2" s="2"/>
      <c r="H2" s="6"/>
      <c r="I2" s="6"/>
      <c r="J2" s="6"/>
      <c r="K2" s="2"/>
      <c r="L2" s="3"/>
      <c r="M2" s="3"/>
    </row>
    <row r="3" spans="2:13" ht="30.75" customHeight="1">
      <c r="B3" s="3"/>
      <c r="C3" s="8"/>
      <c r="D3" s="9" t="s">
        <v>2</v>
      </c>
      <c r="G3" s="3"/>
      <c r="H3" s="10"/>
      <c r="I3" s="10"/>
      <c r="J3" s="10"/>
      <c r="K3" s="2"/>
      <c r="L3" s="3"/>
      <c r="M3" s="3"/>
    </row>
    <row r="4" spans="2:13" ht="19.5" customHeight="1">
      <c r="B4" s="11" t="s">
        <v>3</v>
      </c>
      <c r="C4" s="12"/>
      <c r="D4" s="13"/>
      <c r="E4" s="14"/>
      <c r="F4" s="15"/>
      <c r="G4" s="16"/>
      <c r="H4" s="17"/>
      <c r="I4" s="17"/>
      <c r="J4" s="17"/>
      <c r="K4" s="17"/>
      <c r="L4" s="15"/>
      <c r="M4" s="18"/>
    </row>
    <row r="5" spans="2:13" ht="19.5" customHeight="1">
      <c r="B5" s="19" t="s">
        <v>4</v>
      </c>
      <c r="C5" s="20"/>
      <c r="D5" s="13"/>
      <c r="E5" s="21"/>
      <c r="F5" s="12"/>
      <c r="G5" s="22"/>
      <c r="H5" s="21" t="s">
        <v>5</v>
      </c>
      <c r="I5" s="23"/>
      <c r="J5" s="2"/>
      <c r="K5" s="2"/>
      <c r="L5" s="3"/>
      <c r="M5" s="24"/>
    </row>
    <row r="6" spans="4:13" ht="19.5" customHeight="1">
      <c r="D6" s="13"/>
      <c r="E6" s="21"/>
      <c r="F6" s="20"/>
      <c r="G6" s="22" t="b">
        <f>IF(F5="x",FALSE,TRUE)</f>
        <v>1</v>
      </c>
      <c r="H6" s="21"/>
      <c r="I6" s="20"/>
      <c r="J6" s="2"/>
      <c r="K6" s="2"/>
      <c r="L6" s="3"/>
      <c r="M6" s="24"/>
    </row>
    <row r="7" spans="2:13" ht="7.5" customHeight="1">
      <c r="B7" s="3"/>
      <c r="C7" s="3"/>
      <c r="D7" s="3"/>
      <c r="E7" s="3"/>
      <c r="F7" s="3"/>
      <c r="G7" s="6"/>
      <c r="H7" s="6"/>
      <c r="I7" s="6"/>
      <c r="J7" s="6"/>
      <c r="K7" s="6"/>
      <c r="L7" s="3"/>
      <c r="M7" s="3"/>
    </row>
    <row r="8" spans="2:13" ht="26.25" customHeight="1">
      <c r="B8" s="25" t="s">
        <v>6</v>
      </c>
      <c r="C8" s="295" t="s">
        <v>103</v>
      </c>
      <c r="D8" s="295"/>
      <c r="E8" s="295"/>
      <c r="F8" s="295"/>
      <c r="G8" s="295"/>
      <c r="H8" s="295"/>
      <c r="I8" s="295"/>
      <c r="M8" s="26"/>
    </row>
    <row r="9" spans="2:13" ht="28.5" customHeight="1">
      <c r="B9" s="25" t="s">
        <v>7</v>
      </c>
      <c r="C9" s="27">
        <v>7</v>
      </c>
      <c r="D9" s="28" t="s">
        <v>8</v>
      </c>
      <c r="E9" s="27">
        <v>8</v>
      </c>
      <c r="F9" s="28" t="s">
        <v>8</v>
      </c>
      <c r="G9" s="27">
        <v>2021</v>
      </c>
      <c r="H9" s="29"/>
      <c r="I9" s="30"/>
      <c r="J9" s="28"/>
      <c r="K9" s="31"/>
      <c r="L9" s="32"/>
      <c r="M9" s="26"/>
    </row>
    <row r="10" spans="2:13" ht="43.5" customHeight="1">
      <c r="B10" s="33" t="s">
        <v>104</v>
      </c>
      <c r="C10" s="34"/>
      <c r="F10" s="2"/>
      <c r="G10" s="2"/>
      <c r="H10" s="2"/>
      <c r="I10" s="2"/>
      <c r="J10" s="2"/>
      <c r="K10" s="2"/>
      <c r="L10" s="2"/>
      <c r="M10" s="2"/>
    </row>
    <row r="11" spans="2:13" ht="14.25" customHeight="1">
      <c r="B11" s="35" t="s">
        <v>9</v>
      </c>
      <c r="C11" s="36"/>
      <c r="F11" s="2"/>
      <c r="G11" s="2"/>
      <c r="H11" s="2"/>
      <c r="I11" s="2"/>
      <c r="J11" s="2"/>
      <c r="K11" s="2"/>
      <c r="L11" s="2"/>
      <c r="M11" s="2"/>
    </row>
    <row r="12" spans="2:10" ht="33" customHeight="1">
      <c r="B12" s="2" t="s">
        <v>10</v>
      </c>
      <c r="C12" s="37" t="s">
        <v>11</v>
      </c>
      <c r="D12" s="37" t="s">
        <v>12</v>
      </c>
      <c r="E12" s="38" t="s">
        <v>13</v>
      </c>
      <c r="F12" s="38" t="s">
        <v>14</v>
      </c>
      <c r="G12" s="38" t="s">
        <v>15</v>
      </c>
      <c r="H12" s="37" t="s">
        <v>16</v>
      </c>
      <c r="I12" s="37" t="s">
        <v>17</v>
      </c>
      <c r="J12" s="38" t="s">
        <v>18</v>
      </c>
    </row>
    <row r="13" spans="1:10" ht="20.25" customHeight="1">
      <c r="A13" s="1">
        <v>1</v>
      </c>
      <c r="B13" s="39" t="s">
        <v>106</v>
      </c>
      <c r="C13" s="40">
        <f>'Ottelu 1'!D252</f>
        <v>406</v>
      </c>
      <c r="D13" s="40">
        <f>'Ottelu 1'!H252</f>
        <v>10369</v>
      </c>
      <c r="E13" s="40">
        <f>'Ottelu 1'!E252</f>
        <v>22</v>
      </c>
      <c r="F13" s="40">
        <f>'Ottelu 1'!J252</f>
        <v>3</v>
      </c>
      <c r="G13" s="40">
        <f>'Ottelu 1'!L252</f>
        <v>44</v>
      </c>
      <c r="H13" s="40">
        <f>'Ottelu 1'!M252</f>
        <v>2</v>
      </c>
      <c r="I13" s="41">
        <f aca="true" t="shared" si="0" ref="I13:I21">D13/C13</f>
        <v>25.539408866995075</v>
      </c>
      <c r="J13" s="41">
        <f aca="true" t="shared" si="1" ref="J13:J21">(G13+H13)/E13</f>
        <v>2.090909090909091</v>
      </c>
    </row>
    <row r="14" spans="1:10" ht="20.25" customHeight="1">
      <c r="A14" s="1">
        <v>2</v>
      </c>
      <c r="B14" s="39" t="s">
        <v>107</v>
      </c>
      <c r="C14" s="40">
        <f>'Ottelu 1'!D253</f>
        <v>498</v>
      </c>
      <c r="D14" s="40">
        <f>'Ottelu 1'!H253</f>
        <v>10166</v>
      </c>
      <c r="E14" s="40">
        <f>'Ottelu 1'!E253</f>
        <v>22</v>
      </c>
      <c r="F14" s="40">
        <f>'Ottelu 1'!J253</f>
        <v>2</v>
      </c>
      <c r="G14" s="40">
        <f>'Ottelu 1'!L253</f>
        <v>27</v>
      </c>
      <c r="H14" s="40">
        <f>'Ottelu 1'!M253</f>
        <v>8</v>
      </c>
      <c r="I14" s="41">
        <f t="shared" si="0"/>
        <v>20.413654618473895</v>
      </c>
      <c r="J14" s="41">
        <f t="shared" si="1"/>
        <v>1.5909090909090908</v>
      </c>
    </row>
    <row r="15" spans="1:10" ht="20.25" customHeight="1">
      <c r="A15" s="1">
        <v>3</v>
      </c>
      <c r="B15" s="39" t="s">
        <v>114</v>
      </c>
      <c r="C15" s="40">
        <f>'Ottelu 1'!D254</f>
        <v>415</v>
      </c>
      <c r="D15" s="40">
        <f>'Ottelu 1'!H254</f>
        <v>8923</v>
      </c>
      <c r="E15" s="40">
        <f>'Ottelu 1'!E254</f>
        <v>20</v>
      </c>
      <c r="F15" s="40">
        <f>'Ottelu 1'!J254</f>
        <v>2</v>
      </c>
      <c r="G15" s="40">
        <f>'Ottelu 1'!L254</f>
        <v>25</v>
      </c>
      <c r="H15" s="40">
        <f>'Ottelu 1'!M254</f>
        <v>0</v>
      </c>
      <c r="I15" s="41">
        <f t="shared" si="0"/>
        <v>21.50120481927711</v>
      </c>
      <c r="J15" s="41">
        <f t="shared" si="1"/>
        <v>1.25</v>
      </c>
    </row>
    <row r="16" spans="1:10" ht="20.25" customHeight="1">
      <c r="A16" s="1">
        <v>4</v>
      </c>
      <c r="B16" s="39" t="s">
        <v>113</v>
      </c>
      <c r="C16" s="40">
        <f>'Ottelu 1'!D255</f>
        <v>460</v>
      </c>
      <c r="D16" s="40">
        <f>'Ottelu 1'!H255</f>
        <v>9905</v>
      </c>
      <c r="E16" s="40">
        <f>'Ottelu 1'!E255</f>
        <v>21</v>
      </c>
      <c r="F16" s="40">
        <f>'Ottelu 1'!J255</f>
        <v>2</v>
      </c>
      <c r="G16" s="40">
        <f>'Ottelu 1'!L255</f>
        <v>27</v>
      </c>
      <c r="H16" s="40">
        <f>'Ottelu 1'!M255</f>
        <v>2</v>
      </c>
      <c r="I16" s="41">
        <f t="shared" si="0"/>
        <v>21.532608695652176</v>
      </c>
      <c r="J16" s="41">
        <f t="shared" si="1"/>
        <v>1.380952380952381</v>
      </c>
    </row>
    <row r="17" spans="2:10" ht="20.25" customHeight="1">
      <c r="B17" s="42"/>
      <c r="C17" s="43"/>
      <c r="D17" s="43"/>
      <c r="E17" s="43"/>
      <c r="F17" s="43"/>
      <c r="G17" s="43"/>
      <c r="H17" s="43"/>
      <c r="I17" s="44"/>
      <c r="J17" s="44"/>
    </row>
    <row r="18" spans="2:10" ht="20.25" customHeight="1">
      <c r="B18" s="42"/>
      <c r="C18" s="43"/>
      <c r="D18" s="43"/>
      <c r="E18" s="43"/>
      <c r="F18" s="43"/>
      <c r="G18" s="43"/>
      <c r="H18" s="43"/>
      <c r="I18" s="44"/>
      <c r="J18" s="44"/>
    </row>
    <row r="19" spans="2:10" ht="20.25" customHeight="1">
      <c r="B19" s="42"/>
      <c r="C19" s="43"/>
      <c r="D19" s="43"/>
      <c r="E19" s="43"/>
      <c r="F19" s="43"/>
      <c r="G19" s="43"/>
      <c r="H19" s="43"/>
      <c r="I19" s="44"/>
      <c r="J19" s="44"/>
    </row>
    <row r="20" spans="2:10" ht="20.25" customHeight="1">
      <c r="B20" s="42"/>
      <c r="C20" s="43"/>
      <c r="D20" s="43"/>
      <c r="E20" s="43"/>
      <c r="F20" s="43"/>
      <c r="G20" s="43"/>
      <c r="H20" s="43"/>
      <c r="I20" s="44"/>
      <c r="J20" s="44"/>
    </row>
    <row r="21" spans="2:10" ht="21" customHeight="1">
      <c r="B21" s="45" t="s">
        <v>19</v>
      </c>
      <c r="C21" s="46">
        <f aca="true" t="shared" si="2" ref="C21:H21">SUM(C13:C20)</f>
        <v>1779</v>
      </c>
      <c r="D21" s="46">
        <f t="shared" si="2"/>
        <v>39363</v>
      </c>
      <c r="E21" s="46">
        <f t="shared" si="2"/>
        <v>85</v>
      </c>
      <c r="F21" s="46">
        <f t="shared" si="2"/>
        <v>9</v>
      </c>
      <c r="G21" s="46">
        <f t="shared" si="2"/>
        <v>123</v>
      </c>
      <c r="H21" s="46">
        <f t="shared" si="2"/>
        <v>12</v>
      </c>
      <c r="I21" s="41">
        <f t="shared" si="0"/>
        <v>22.126475548060707</v>
      </c>
      <c r="J21" s="41">
        <f t="shared" si="1"/>
        <v>1.588235294117647</v>
      </c>
    </row>
    <row r="22" spans="3:13" ht="6.75" customHeight="1">
      <c r="C22" s="2"/>
      <c r="D22" s="47"/>
      <c r="E22" s="2"/>
      <c r="F22" s="2"/>
      <c r="G22" s="2"/>
      <c r="H22" s="2"/>
      <c r="I22" s="2"/>
      <c r="J22" s="2"/>
      <c r="K22" s="2"/>
      <c r="L22" s="2"/>
      <c r="M22" s="2"/>
    </row>
    <row r="23" spans="2:13" ht="28.5" customHeight="1">
      <c r="B23" s="296" t="s">
        <v>105</v>
      </c>
      <c r="C23" s="296"/>
      <c r="F23" s="2"/>
      <c r="G23" s="2"/>
      <c r="H23" s="2"/>
      <c r="I23" s="2"/>
      <c r="J23" s="2"/>
      <c r="K23" s="2"/>
      <c r="L23" s="2"/>
      <c r="M23" s="2"/>
    </row>
    <row r="24" spans="2:13" ht="13.5" customHeight="1">
      <c r="B24" s="48" t="s">
        <v>20</v>
      </c>
      <c r="C24" s="47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0" ht="23.25" customHeight="1">
      <c r="B25" s="2" t="s">
        <v>21</v>
      </c>
      <c r="C25" s="37" t="s">
        <v>11</v>
      </c>
      <c r="D25" s="37" t="s">
        <v>12</v>
      </c>
      <c r="E25" s="38" t="s">
        <v>13</v>
      </c>
      <c r="F25" s="38" t="s">
        <v>14</v>
      </c>
      <c r="G25" s="38" t="s">
        <v>15</v>
      </c>
      <c r="H25" s="37" t="s">
        <v>16</v>
      </c>
      <c r="I25" s="37" t="s">
        <v>17</v>
      </c>
      <c r="J25" s="38" t="s">
        <v>18</v>
      </c>
    </row>
    <row r="26" spans="1:10" ht="20.25" customHeight="1">
      <c r="A26" s="1">
        <v>1</v>
      </c>
      <c r="B26" s="39" t="s">
        <v>108</v>
      </c>
      <c r="C26" s="40">
        <f>'Ottelu 1'!D256</f>
        <v>418</v>
      </c>
      <c r="D26" s="40">
        <f>'Ottelu 1'!H256</f>
        <v>8975</v>
      </c>
      <c r="E26" s="40">
        <f>'Ottelu 1'!E256</f>
        <v>20</v>
      </c>
      <c r="F26" s="40">
        <f>'Ottelu 1'!J256</f>
        <v>0</v>
      </c>
      <c r="G26" s="40">
        <f>'Ottelu 1'!L256</f>
        <v>22</v>
      </c>
      <c r="H26" s="40">
        <f>'Ottelu 1'!M256</f>
        <v>1</v>
      </c>
      <c r="I26" s="41">
        <f aca="true" t="shared" si="3" ref="I26:I34">D26/C26</f>
        <v>21.471291866028707</v>
      </c>
      <c r="J26" s="41">
        <f aca="true" t="shared" si="4" ref="J26:J34">(G26+H26)/E26</f>
        <v>1.15</v>
      </c>
    </row>
    <row r="27" spans="1:10" ht="20.25" customHeight="1">
      <c r="A27" s="1">
        <v>2</v>
      </c>
      <c r="B27" s="39" t="s">
        <v>109</v>
      </c>
      <c r="C27" s="40">
        <f>'Ottelu 1'!D257</f>
        <v>404</v>
      </c>
      <c r="D27" s="40">
        <f>'Ottelu 1'!H257</f>
        <v>7610</v>
      </c>
      <c r="E27" s="40">
        <f>'Ottelu 1'!E257</f>
        <v>19</v>
      </c>
      <c r="F27" s="40">
        <f>'Ottelu 1'!J257</f>
        <v>0</v>
      </c>
      <c r="G27" s="40">
        <f>'Ottelu 1'!L257</f>
        <v>13</v>
      </c>
      <c r="H27" s="40">
        <f>'Ottelu 1'!M257</f>
        <v>1</v>
      </c>
      <c r="I27" s="41">
        <f t="shared" si="3"/>
        <v>18.836633663366335</v>
      </c>
      <c r="J27" s="41">
        <f t="shared" si="4"/>
        <v>0.7368421052631579</v>
      </c>
    </row>
    <row r="28" spans="1:10" ht="20.25" customHeight="1">
      <c r="A28" s="1">
        <v>3</v>
      </c>
      <c r="B28" s="39" t="s">
        <v>110</v>
      </c>
      <c r="C28" s="40">
        <f>'Ottelu 1'!D258</f>
        <v>446</v>
      </c>
      <c r="D28" s="40">
        <f>'Ottelu 1'!H258</f>
        <v>11136</v>
      </c>
      <c r="E28" s="40">
        <f>'Ottelu 1'!E258</f>
        <v>23</v>
      </c>
      <c r="F28" s="40">
        <f>'Ottelu 1'!J258</f>
        <v>4</v>
      </c>
      <c r="G28" s="40">
        <f>'Ottelu 1'!L258</f>
        <v>42</v>
      </c>
      <c r="H28" s="40">
        <f>'Ottelu 1'!M258</f>
        <v>1</v>
      </c>
      <c r="I28" s="41">
        <f t="shared" si="3"/>
        <v>24.968609865470853</v>
      </c>
      <c r="J28" s="41">
        <f t="shared" si="4"/>
        <v>1.8695652173913044</v>
      </c>
    </row>
    <row r="29" spans="1:10" ht="20.25" customHeight="1">
      <c r="A29" s="1">
        <v>4</v>
      </c>
      <c r="B29" s="39" t="s">
        <v>111</v>
      </c>
      <c r="C29" s="40">
        <f>'Ottelu 1'!D259</f>
        <v>504</v>
      </c>
      <c r="D29" s="40">
        <f>'Ottelu 1'!H259</f>
        <v>11020</v>
      </c>
      <c r="E29" s="40">
        <f>'Ottelu 1'!E259</f>
        <v>23</v>
      </c>
      <c r="F29" s="40">
        <f>'Ottelu 1'!J259</f>
        <v>3</v>
      </c>
      <c r="G29" s="40">
        <f>'Ottelu 1'!L259</f>
        <v>35</v>
      </c>
      <c r="H29" s="40">
        <f>'Ottelu 1'!M259</f>
        <v>2</v>
      </c>
      <c r="I29" s="41">
        <f t="shared" si="3"/>
        <v>21.865079365079364</v>
      </c>
      <c r="J29" s="41">
        <f t="shared" si="4"/>
        <v>1.608695652173913</v>
      </c>
    </row>
    <row r="30" spans="2:10" ht="20.25" customHeight="1">
      <c r="B30" s="42"/>
      <c r="C30" s="43"/>
      <c r="D30" s="43"/>
      <c r="E30" s="43"/>
      <c r="F30" s="43"/>
      <c r="G30" s="43"/>
      <c r="H30" s="43"/>
      <c r="I30" s="44"/>
      <c r="J30" s="44"/>
    </row>
    <row r="31" spans="2:10" ht="20.25" customHeight="1">
      <c r="B31" s="42"/>
      <c r="C31" s="43"/>
      <c r="D31" s="43"/>
      <c r="E31" s="43"/>
      <c r="F31" s="43"/>
      <c r="G31" s="43"/>
      <c r="H31" s="43"/>
      <c r="I31" s="44"/>
      <c r="J31" s="44"/>
    </row>
    <row r="32" spans="2:10" ht="20.25" customHeight="1">
      <c r="B32" s="42"/>
      <c r="C32" s="43"/>
      <c r="D32" s="43"/>
      <c r="E32" s="43"/>
      <c r="F32" s="43"/>
      <c r="G32" s="43"/>
      <c r="H32" s="43"/>
      <c r="I32" s="44"/>
      <c r="J32" s="44"/>
    </row>
    <row r="33" spans="2:10" ht="20.25" customHeight="1">
      <c r="B33" s="42"/>
      <c r="C33" s="43"/>
      <c r="D33" s="43"/>
      <c r="E33" s="43"/>
      <c r="F33" s="43"/>
      <c r="G33" s="43"/>
      <c r="H33" s="43"/>
      <c r="I33" s="44"/>
      <c r="J33" s="44"/>
    </row>
    <row r="34" spans="2:10" ht="21" customHeight="1">
      <c r="B34" s="45" t="s">
        <v>19</v>
      </c>
      <c r="C34" s="46">
        <f aca="true" t="shared" si="5" ref="C34:H34">SUM(C26:C33)</f>
        <v>1772</v>
      </c>
      <c r="D34" s="46">
        <f t="shared" si="5"/>
        <v>38741</v>
      </c>
      <c r="E34" s="46">
        <f t="shared" si="5"/>
        <v>85</v>
      </c>
      <c r="F34" s="46">
        <f t="shared" si="5"/>
        <v>7</v>
      </c>
      <c r="G34" s="46">
        <f t="shared" si="5"/>
        <v>112</v>
      </c>
      <c r="H34" s="46">
        <f t="shared" si="5"/>
        <v>5</v>
      </c>
      <c r="I34" s="41">
        <f t="shared" si="3"/>
        <v>21.862866817155755</v>
      </c>
      <c r="J34" s="41">
        <f t="shared" si="4"/>
        <v>1.3764705882352941</v>
      </c>
    </row>
    <row r="35" spans="3:13" ht="3.75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3:13" ht="10.5" customHeight="1">
      <c r="C36" s="49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21" customHeight="1">
      <c r="B37" s="50" t="s">
        <v>22</v>
      </c>
      <c r="C37" s="297" t="s">
        <v>112</v>
      </c>
      <c r="D37" s="297"/>
      <c r="E37" s="297"/>
      <c r="F37" s="297"/>
      <c r="G37" s="297"/>
      <c r="H37" s="2"/>
      <c r="I37" s="2"/>
      <c r="J37" s="2"/>
      <c r="K37" s="2"/>
      <c r="L37" s="2"/>
      <c r="M37" s="2"/>
    </row>
    <row r="38" spans="2:8" ht="24" customHeight="1">
      <c r="B38" s="50" t="s">
        <v>23</v>
      </c>
      <c r="C38" s="298"/>
      <c r="D38" s="298"/>
      <c r="E38" s="298"/>
      <c r="F38" s="298"/>
      <c r="G38" s="298"/>
      <c r="H38" s="2"/>
    </row>
  </sheetData>
  <sheetProtection password="C5B2" sheet="1" selectLockedCells="1"/>
  <mergeCells count="4">
    <mergeCell ref="C8:I8"/>
    <mergeCell ref="B23:C23"/>
    <mergeCell ref="C37:G37"/>
    <mergeCell ref="C38:G38"/>
  </mergeCells>
  <printOptions horizontalCentered="1" verticalCentered="1"/>
  <pageMargins left="0.39375" right="0.39375" top="0.5118055555555555" bottom="0.39375" header="0.5118055555555555" footer="0.39375"/>
  <pageSetup fitToHeight="1" fitToWidth="1" horizontalDpi="300" verticalDpi="300" orientation="portrait" paperSize="9"/>
  <headerFooter alignWithMargins="0"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AW288"/>
  <sheetViews>
    <sheetView showGridLines="0" tabSelected="1" zoomScale="80" zoomScaleNormal="80" zoomScalePageLayoutView="0" workbookViewId="0" topLeftCell="B229">
      <selection activeCell="M237" sqref="M237"/>
    </sheetView>
  </sheetViews>
  <sheetFormatPr defaultColWidth="9.140625" defaultRowHeight="12.75"/>
  <cols>
    <col min="1" max="1" width="2.57421875" style="51" customWidth="1"/>
    <col min="2" max="2" width="5.7109375" style="52" customWidth="1"/>
    <col min="3" max="3" width="6.00390625" style="52" customWidth="1"/>
    <col min="4" max="4" width="6.8515625" style="52" customWidth="1"/>
    <col min="5" max="5" width="7.00390625" style="52" customWidth="1"/>
    <col min="6" max="6" width="5.421875" style="52" customWidth="1"/>
    <col min="7" max="7" width="5.140625" style="52" customWidth="1"/>
    <col min="8" max="8" width="6.00390625" style="52" customWidth="1"/>
    <col min="9" max="9" width="1.8515625" style="53" customWidth="1"/>
    <col min="10" max="10" width="4.00390625" style="53" customWidth="1"/>
    <col min="11" max="11" width="5.421875" style="53" customWidth="1"/>
    <col min="12" max="12" width="6.00390625" style="53" customWidth="1"/>
    <col min="13" max="13" width="5.8515625" style="53" customWidth="1"/>
    <col min="14" max="14" width="8.421875" style="52" customWidth="1"/>
    <col min="15" max="15" width="3.00390625" style="52" customWidth="1"/>
    <col min="16" max="16" width="5.8515625" style="52" customWidth="1"/>
    <col min="17" max="17" width="2.7109375" style="52" customWidth="1"/>
    <col min="18" max="18" width="5.7109375" style="52" customWidth="1"/>
    <col min="19" max="19" width="2.57421875" style="52" customWidth="1"/>
    <col min="20" max="20" width="5.7109375" style="52" customWidth="1"/>
    <col min="21" max="21" width="2.28125" style="52" customWidth="1"/>
    <col min="22" max="28" width="3.8515625" style="52" customWidth="1"/>
    <col min="29" max="29" width="1.1484375" style="52" customWidth="1"/>
    <col min="30" max="31" width="4.28125" style="52" customWidth="1"/>
    <col min="32" max="32" width="4.421875" style="52" customWidth="1"/>
    <col min="33" max="33" width="3.8515625" style="52" customWidth="1"/>
    <col min="34" max="36" width="3.7109375" style="52" customWidth="1"/>
    <col min="37" max="37" width="2.28125" style="52" customWidth="1"/>
    <col min="38" max="38" width="3.28125" style="54" customWidth="1"/>
    <col min="39" max="39" width="3.140625" style="54" customWidth="1"/>
    <col min="40" max="41" width="11.00390625" style="54" customWidth="1"/>
    <col min="42" max="16384" width="9.140625" style="52" customWidth="1"/>
  </cols>
  <sheetData>
    <row r="1" spans="1:41" s="51" customFormat="1" ht="45" customHeight="1">
      <c r="A1" s="55"/>
      <c r="B1" s="56"/>
      <c r="C1" s="56"/>
      <c r="D1" s="57"/>
      <c r="E1" s="57"/>
      <c r="F1" s="57"/>
      <c r="G1" s="57"/>
      <c r="I1" s="57"/>
      <c r="J1" s="58"/>
      <c r="K1" s="58"/>
      <c r="L1" s="58"/>
      <c r="M1" s="59" t="s">
        <v>24</v>
      </c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60"/>
      <c r="AN1" s="61" t="s">
        <v>25</v>
      </c>
      <c r="AO1" s="60"/>
    </row>
    <row r="2" spans="1:41" ht="40.5" customHeight="1">
      <c r="A2" s="55"/>
      <c r="B2" s="56"/>
      <c r="C2" s="56"/>
      <c r="D2" s="57"/>
      <c r="E2" s="57"/>
      <c r="F2" s="57"/>
      <c r="G2" s="57"/>
      <c r="H2" s="51"/>
      <c r="I2" s="57"/>
      <c r="J2" s="58"/>
      <c r="K2" s="58"/>
      <c r="L2" s="58"/>
      <c r="M2" s="62" t="s">
        <v>26</v>
      </c>
      <c r="N2" s="51"/>
      <c r="O2" s="51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  <c r="AM2" s="64"/>
      <c r="AN2" s="64"/>
      <c r="AO2" s="64"/>
    </row>
    <row r="3" spans="1:41" s="51" customFormat="1" ht="34.5" customHeight="1">
      <c r="A3" s="55"/>
      <c r="B3" s="65"/>
      <c r="C3" s="65"/>
      <c r="D3" s="66"/>
      <c r="E3" s="66"/>
      <c r="F3" s="66"/>
      <c r="G3" s="66"/>
      <c r="H3" s="66"/>
      <c r="J3" s="67"/>
      <c r="K3" s="67"/>
      <c r="L3" s="67"/>
      <c r="M3" s="68" t="s">
        <v>27</v>
      </c>
      <c r="N3" s="69"/>
      <c r="O3" s="69"/>
      <c r="P3" s="70"/>
      <c r="Q3" s="70"/>
      <c r="R3" s="70"/>
      <c r="S3" s="70"/>
      <c r="T3" s="70"/>
      <c r="U3" s="70"/>
      <c r="V3" s="70"/>
      <c r="W3" s="70"/>
      <c r="X3" s="70"/>
      <c r="Y3" s="70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71"/>
      <c r="AM3" s="71"/>
      <c r="AN3" s="71"/>
      <c r="AO3" s="71"/>
    </row>
    <row r="4" spans="1:41" s="51" customFormat="1" ht="24.75" customHeight="1">
      <c r="A4" s="72"/>
      <c r="B4" s="69"/>
      <c r="C4" s="73"/>
      <c r="D4" s="73"/>
      <c r="E4" s="73"/>
      <c r="F4" s="73"/>
      <c r="G4" s="74">
        <f>IF(tilasto!$C$4=0,"",tilasto!$C$4)</f>
      </c>
      <c r="H4" s="75"/>
      <c r="I4" s="69"/>
      <c r="J4" s="76"/>
      <c r="K4" s="76"/>
      <c r="L4" s="76"/>
      <c r="M4" s="76"/>
      <c r="N4" s="73"/>
      <c r="O4" s="334"/>
      <c r="P4" s="334"/>
      <c r="Q4" s="77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78"/>
      <c r="AM4" s="79"/>
      <c r="AN4" s="79"/>
      <c r="AO4" s="79"/>
    </row>
    <row r="5" spans="1:41" s="51" customFormat="1" ht="24.75" customHeight="1">
      <c r="A5" s="72"/>
      <c r="B5" s="69"/>
      <c r="C5" s="80"/>
      <c r="D5" s="80"/>
      <c r="E5" s="81" t="s">
        <v>4</v>
      </c>
      <c r="F5" s="73"/>
      <c r="G5" s="74"/>
      <c r="H5" s="75"/>
      <c r="I5" s="69"/>
      <c r="J5" s="82"/>
      <c r="K5" s="82"/>
      <c r="L5" s="73"/>
      <c r="M5" s="82"/>
      <c r="N5" s="83"/>
      <c r="O5" s="84"/>
      <c r="P5" s="85"/>
      <c r="Q5" s="85"/>
      <c r="R5" s="335" t="s">
        <v>5</v>
      </c>
      <c r="S5" s="335"/>
      <c r="T5" s="335"/>
      <c r="U5" s="336">
        <f>IF(tilasto!$I$5=0,"",tilasto!$I$5)</f>
      </c>
      <c r="V5" s="336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78"/>
      <c r="AM5" s="79"/>
      <c r="AN5" s="79"/>
      <c r="AO5" s="79"/>
    </row>
    <row r="6" spans="1:38" ht="19.5" customHeight="1">
      <c r="A6" s="72"/>
      <c r="B6" s="69"/>
      <c r="C6" s="69"/>
      <c r="D6" s="69"/>
      <c r="E6" s="69"/>
      <c r="F6" s="69"/>
      <c r="G6" s="69"/>
      <c r="H6" s="69"/>
      <c r="I6" s="86"/>
      <c r="J6" s="86"/>
      <c r="K6" s="86"/>
      <c r="L6" s="86"/>
      <c r="M6" s="86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87"/>
    </row>
    <row r="7" spans="1:41" s="93" customFormat="1" ht="27.75" customHeight="1">
      <c r="A7" s="72"/>
      <c r="B7" s="88"/>
      <c r="C7" s="89"/>
      <c r="D7" s="89"/>
      <c r="E7" s="80" t="s">
        <v>6</v>
      </c>
      <c r="F7" s="337" t="str">
        <f>IF(tilasto!$C$8=0,"",tilasto!$C$8)</f>
        <v>Black Diamond SM liiga Mestis karsinta</v>
      </c>
      <c r="G7" s="337"/>
      <c r="H7" s="337"/>
      <c r="I7" s="337"/>
      <c r="J7" s="337"/>
      <c r="K7" s="337"/>
      <c r="L7" s="337"/>
      <c r="M7" s="337"/>
      <c r="N7" s="90"/>
      <c r="O7" s="69"/>
      <c r="P7" s="69"/>
      <c r="Q7" s="69"/>
      <c r="R7" s="80" t="s">
        <v>28</v>
      </c>
      <c r="S7" s="329">
        <f>IF(tilasto!$C$9=0,"",tilasto!$C$9)</f>
        <v>7</v>
      </c>
      <c r="T7" s="329"/>
      <c r="U7" s="91" t="s">
        <v>8</v>
      </c>
      <c r="V7" s="329">
        <f>IF(tilasto!$E$9=0,"",tilasto!$E$9)</f>
        <v>8</v>
      </c>
      <c r="W7" s="329"/>
      <c r="X7" s="91" t="s">
        <v>8</v>
      </c>
      <c r="Y7" s="329">
        <f>IF(tilasto!$G$9=0,"",tilasto!$G$9)</f>
        <v>2021</v>
      </c>
      <c r="Z7" s="329"/>
      <c r="AA7" s="329"/>
      <c r="AB7" s="329"/>
      <c r="AC7" s="329"/>
      <c r="AD7" s="329"/>
      <c r="AE7" s="92"/>
      <c r="AF7" s="92"/>
      <c r="AG7" s="92"/>
      <c r="AH7" s="92"/>
      <c r="AI7" s="92"/>
      <c r="AJ7" s="92"/>
      <c r="AK7" s="69"/>
      <c r="AL7" s="87"/>
      <c r="AM7" s="54"/>
      <c r="AN7" s="54"/>
      <c r="AO7" s="54"/>
    </row>
    <row r="8" spans="1:49" s="102" customFormat="1" ht="42" customHeight="1">
      <c r="A8" s="94"/>
      <c r="B8" s="330" t="str">
        <f>IF(tilasto!B10=0,"",tilasto!B10)</f>
        <v>Gröna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90"/>
      <c r="O8" s="330" t="str">
        <f>IF(tilasto!B23=0,"",tilasto!B23)</f>
        <v>Siutti Darts</v>
      </c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95"/>
      <c r="AJ8" s="95"/>
      <c r="AK8" s="96"/>
      <c r="AL8" s="97"/>
      <c r="AM8" s="98"/>
      <c r="AN8" s="98"/>
      <c r="AO8" s="98"/>
      <c r="AP8" s="99"/>
      <c r="AQ8" s="99"/>
      <c r="AR8" s="100"/>
      <c r="AS8" s="101" t="s">
        <v>29</v>
      </c>
      <c r="AT8" s="101"/>
      <c r="AU8" s="101"/>
      <c r="AV8" s="101" t="s">
        <v>20</v>
      </c>
      <c r="AW8" s="101"/>
    </row>
    <row r="9" spans="1:49" s="102" customFormat="1" ht="15" customHeight="1">
      <c r="A9" s="69"/>
      <c r="B9" s="51" t="s">
        <v>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51" t="s">
        <v>20</v>
      </c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103"/>
      <c r="AM9" s="103"/>
      <c r="AN9" s="103"/>
      <c r="AO9" s="103"/>
      <c r="AP9" s="99"/>
      <c r="AQ9" s="99"/>
      <c r="AR9" s="100"/>
      <c r="AS9" s="101" t="str">
        <f>IF(tilasto!B13=0,"",tilasto!B13)</f>
        <v>Sami Högström</v>
      </c>
      <c r="AT9" s="101"/>
      <c r="AU9" s="101"/>
      <c r="AV9" s="101" t="str">
        <f>IF(tilasto!B26=0,"",tilasto!B26)</f>
        <v>Kullervo Lauri</v>
      </c>
      <c r="AW9" s="101"/>
    </row>
    <row r="10" spans="1:49" ht="15.75" customHeight="1">
      <c r="A10" s="69"/>
      <c r="B10" s="69"/>
      <c r="C10" s="69"/>
      <c r="D10" s="69"/>
      <c r="E10" s="69"/>
      <c r="F10" s="69"/>
      <c r="G10" s="69"/>
      <c r="H10" s="104"/>
      <c r="I10" s="69"/>
      <c r="J10" s="58"/>
      <c r="K10" s="58"/>
      <c r="L10" s="58"/>
      <c r="M10" s="105"/>
      <c r="N10" s="104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331"/>
      <c r="AI10" s="331"/>
      <c r="AJ10" s="331"/>
      <c r="AK10" s="331"/>
      <c r="AL10" s="103"/>
      <c r="AM10" s="103"/>
      <c r="AN10" s="103"/>
      <c r="AO10" s="103"/>
      <c r="AP10" s="106"/>
      <c r="AQ10" s="106"/>
      <c r="AR10" s="107"/>
      <c r="AS10" s="101" t="str">
        <f>IF(tilasto!B14=0,"",tilasto!B14)</f>
        <v>Matti Ek</v>
      </c>
      <c r="AT10" s="108"/>
      <c r="AU10" s="108"/>
      <c r="AV10" s="101" t="str">
        <f>IF(tilasto!B27=0,"",tilasto!B27)</f>
        <v>Mikael Heikkilä</v>
      </c>
      <c r="AW10" s="108"/>
    </row>
    <row r="11" spans="2:49" ht="14.25" customHeight="1">
      <c r="B11" s="51"/>
      <c r="C11" s="51"/>
      <c r="D11" s="51"/>
      <c r="E11" s="51"/>
      <c r="F11" s="51"/>
      <c r="G11" s="51"/>
      <c r="H11" s="69"/>
      <c r="I11" s="51"/>
      <c r="J11" s="51"/>
      <c r="K11" s="51"/>
      <c r="L11" s="51"/>
      <c r="M11" s="51"/>
      <c r="N11" s="69"/>
      <c r="O11" s="51"/>
      <c r="P11" s="51"/>
      <c r="Q11" s="51"/>
      <c r="R11" s="79"/>
      <c r="S11" s="51"/>
      <c r="T11" s="109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P11" s="110"/>
      <c r="AQ11" s="110"/>
      <c r="AR11" s="108"/>
      <c r="AS11" s="101">
        <f>IF(tilasto!B20=0,"",tilasto!B20)</f>
      </c>
      <c r="AT11" s="108"/>
      <c r="AU11" s="108"/>
      <c r="AV11" s="101">
        <f>IF(tilasto!B33=0,"",tilasto!B33)</f>
      </c>
      <c r="AW11" s="108"/>
    </row>
    <row r="12" spans="2:49" ht="14.25" customHeight="1">
      <c r="B12" s="51"/>
      <c r="C12" s="51"/>
      <c r="D12" s="51"/>
      <c r="E12" s="51"/>
      <c r="F12" s="51"/>
      <c r="G12" s="51"/>
      <c r="H12" s="51" t="s">
        <v>30</v>
      </c>
      <c r="I12" s="58"/>
      <c r="J12" s="58"/>
      <c r="K12" s="58"/>
      <c r="L12" s="58"/>
      <c r="M12" s="58"/>
      <c r="N12" s="51"/>
      <c r="O12" s="51"/>
      <c r="P12" s="51" t="s">
        <v>30</v>
      </c>
      <c r="Q12" s="111"/>
      <c r="S12" s="111" t="s">
        <v>12</v>
      </c>
      <c r="T12" s="111"/>
      <c r="U12" s="112"/>
      <c r="V12" s="112"/>
      <c r="W12" s="112"/>
      <c r="X12" s="112"/>
      <c r="Y12" s="112"/>
      <c r="Z12" s="112"/>
      <c r="AA12" s="112"/>
      <c r="AB12" s="112"/>
      <c r="AC12" s="111"/>
      <c r="AD12" s="332"/>
      <c r="AE12" s="332"/>
      <c r="AF12" s="332"/>
      <c r="AG12" s="332"/>
      <c r="AH12" s="332"/>
      <c r="AI12" s="332"/>
      <c r="AJ12" s="332"/>
      <c r="AK12" s="332"/>
      <c r="AL12" s="113"/>
      <c r="AM12" s="113"/>
      <c r="AN12" s="113"/>
      <c r="AP12" s="106"/>
      <c r="AQ12" s="106"/>
      <c r="AR12" s="107"/>
      <c r="AS12" s="108"/>
      <c r="AT12" s="108"/>
      <c r="AU12" s="108"/>
      <c r="AV12" s="108"/>
      <c r="AW12" s="108"/>
    </row>
    <row r="13" spans="1:49" ht="30" customHeight="1">
      <c r="A13" s="114" t="s">
        <v>25</v>
      </c>
      <c r="B13" s="115" t="s">
        <v>31</v>
      </c>
      <c r="C13" s="333" t="str">
        <f>IF(tilasto!B13=0,"",tilasto!B13)</f>
        <v>Sami Högström</v>
      </c>
      <c r="D13" s="333"/>
      <c r="E13" s="333"/>
      <c r="F13" s="333"/>
      <c r="G13" s="333"/>
      <c r="H13" s="116">
        <f>IF(C53=0,"",SUM(E53:E59)/SUM(C53:C59))</f>
        <v>23.302325581395348</v>
      </c>
      <c r="I13" s="117" t="s">
        <v>32</v>
      </c>
      <c r="J13" s="328" t="str">
        <f>IF(tilasto!B27=0,"",tilasto!B27)</f>
        <v>Mikael Heikkilä</v>
      </c>
      <c r="K13" s="328"/>
      <c r="L13" s="328"/>
      <c r="M13" s="328"/>
      <c r="N13" s="328"/>
      <c r="O13" s="328"/>
      <c r="P13" s="116">
        <f>IF(L53=0,"",SUM(N53:N59)/SUM(L53:L59))</f>
        <v>19.321428571428573</v>
      </c>
      <c r="Q13" s="118"/>
      <c r="R13" s="119">
        <f aca="true" t="shared" si="0" ref="R13:R28">IF(C13="","",COUNT(V13:AB13))</f>
        <v>4</v>
      </c>
      <c r="S13" s="120" t="s">
        <v>32</v>
      </c>
      <c r="T13" s="121">
        <f aca="true" t="shared" si="1" ref="T13:T28">IF(J13&lt;&gt;"",COUNT(AD13:AJ13),"")</f>
        <v>0</v>
      </c>
      <c r="U13" s="122" t="s">
        <v>33</v>
      </c>
      <c r="V13" s="123">
        <f>IF(E53=501,C53,IF(AM13="l",1,""))</f>
        <v>22</v>
      </c>
      <c r="W13" s="124">
        <f>IF(E54=501,C54,IF(AM13="l",1,""))</f>
        <v>15</v>
      </c>
      <c r="X13" s="124">
        <f>IF(E55=501,C55,IF(AM13="l",1,""))</f>
        <v>25</v>
      </c>
      <c r="Y13" s="124">
        <f>IF(E56=501,C56,IF(AM13="l",1,""))</f>
        <v>24</v>
      </c>
      <c r="Z13" s="124">
        <f>IF(E57=501,C57,"")</f>
      </c>
      <c r="AA13" s="124">
        <f>IF(E58=501,C58,"")</f>
      </c>
      <c r="AB13" s="124">
        <f>IF(E59=501,C59,"")</f>
      </c>
      <c r="AC13" s="125" t="s">
        <v>32</v>
      </c>
      <c r="AD13" s="124">
        <f>IF(N53=501,L53,IF(AL13="l",1,""))</f>
      </c>
      <c r="AE13" s="124">
        <f>IF(N54=501,L54,IF(AL13="l",1,""))</f>
      </c>
      <c r="AF13" s="124">
        <f>IF(N55=501,L55,IF(AL13="l",1,""))</f>
      </c>
      <c r="AG13" s="124">
        <f>IF(N56=501,L56,IF(AL13="l",1,""))</f>
      </c>
      <c r="AH13" s="124">
        <f>IF(N57=501,L57,"")</f>
      </c>
      <c r="AI13" s="124">
        <f>IF(N58=501,L58,"")</f>
      </c>
      <c r="AJ13" s="124">
        <f>IF(N59=501,L59,"")</f>
      </c>
      <c r="AK13" s="126" t="s">
        <v>34</v>
      </c>
      <c r="AL13" s="127">
        <f>H51</f>
        <v>0</v>
      </c>
      <c r="AM13" s="128">
        <f>I51</f>
        <v>0</v>
      </c>
      <c r="AN13" s="79" t="str">
        <f>IF(C13&lt;&gt;"",IF(J13&lt;&gt;"","Ok","-"),"-")</f>
        <v>Ok</v>
      </c>
      <c r="AO13" s="54" t="str">
        <f>IF(AND(AN13="ok",R13&lt;3),IF(AND(AN13="ok",T13&lt;3),"ei pelitietoja","-"),"-")</f>
        <v>-</v>
      </c>
      <c r="AP13" s="106"/>
      <c r="AQ13" s="106"/>
      <c r="AR13" s="106"/>
      <c r="AS13" s="106"/>
      <c r="AT13" s="106"/>
      <c r="AU13" s="106"/>
      <c r="AV13" s="106"/>
      <c r="AW13" s="106"/>
    </row>
    <row r="14" spans="1:49" ht="30" customHeight="1">
      <c r="A14" s="114"/>
      <c r="B14" s="115" t="s">
        <v>35</v>
      </c>
      <c r="C14" s="327" t="str">
        <f>IF(tilasto!B14=0,"",tilasto!B14)</f>
        <v>Matti Ek</v>
      </c>
      <c r="D14" s="327"/>
      <c r="E14" s="327"/>
      <c r="F14" s="327"/>
      <c r="G14" s="327"/>
      <c r="H14" s="116">
        <f>IF(C65=0,"",SUM(E65:E71)/SUM(C65:C71))</f>
        <v>19.962962962962962</v>
      </c>
      <c r="I14" s="117" t="s">
        <v>32</v>
      </c>
      <c r="J14" s="328" t="str">
        <f>IF(tilasto!B26=0,"",tilasto!B26)</f>
        <v>Kullervo Lauri</v>
      </c>
      <c r="K14" s="328"/>
      <c r="L14" s="328"/>
      <c r="M14" s="328"/>
      <c r="N14" s="328"/>
      <c r="O14" s="328"/>
      <c r="P14" s="116">
        <f>IF(L65=0,"",SUM(N65:N71)/SUM(L65:L71))</f>
        <v>19.872611464968152</v>
      </c>
      <c r="Q14" s="118"/>
      <c r="R14" s="119">
        <f t="shared" si="0"/>
        <v>4</v>
      </c>
      <c r="S14" s="120" t="s">
        <v>32</v>
      </c>
      <c r="T14" s="121">
        <f t="shared" si="1"/>
        <v>3</v>
      </c>
      <c r="U14" s="122" t="s">
        <v>33</v>
      </c>
      <c r="V14" s="123">
        <f>IF(E65=501,C65,IF(AM14="l",1,""))</f>
      </c>
      <c r="W14" s="124">
        <f>IF(E66=501,C66,IF(AM14="l",1,""))</f>
      </c>
      <c r="X14" s="124">
        <f>IF(E67=501,C67,IF(AM14="l",1,""))</f>
        <v>23</v>
      </c>
      <c r="Y14" s="124">
        <f>IF(E68=501,C68,IF(AM14="l",1,""))</f>
        <v>23</v>
      </c>
      <c r="Z14" s="124">
        <f>IF(E69=501,C69,"")</f>
        <v>26</v>
      </c>
      <c r="AA14" s="124">
        <f>IF(E70=501,C70,"")</f>
      </c>
      <c r="AB14" s="124">
        <f>IF(E71=501,C71,"")</f>
        <v>21</v>
      </c>
      <c r="AC14" s="125" t="s">
        <v>32</v>
      </c>
      <c r="AD14" s="124">
        <f>IF(N65=501,L65,IF(AL14="l",1,""))</f>
        <v>25</v>
      </c>
      <c r="AE14" s="124">
        <f>IF(N66=501,L66,IF(AL14="l",1,""))</f>
        <v>26</v>
      </c>
      <c r="AF14" s="124">
        <f>IF(N67=501,L67,IF(AL14="l",1,""))</f>
      </c>
      <c r="AG14" s="124">
        <f>IF(N68=501,L68,IF(AL14="l",1,""))</f>
      </c>
      <c r="AH14" s="124">
        <f>IF(N69=501,L69,"")</f>
      </c>
      <c r="AI14" s="124">
        <f>IF(N70=501,L70,"")</f>
        <v>19</v>
      </c>
      <c r="AJ14" s="124">
        <f>IF(N71=501,L71,"")</f>
      </c>
      <c r="AK14" s="126" t="s">
        <v>34</v>
      </c>
      <c r="AL14" s="127">
        <f>H63</f>
        <v>0</v>
      </c>
      <c r="AM14" s="128">
        <f>I63</f>
        <v>0</v>
      </c>
      <c r="AN14" s="79" t="str">
        <f aca="true" t="shared" si="2" ref="AN14:AN28">IF(C14&lt;&gt;"",IF(J14&lt;&gt;"","Ok","-"),"-")</f>
        <v>Ok</v>
      </c>
      <c r="AO14" s="54" t="str">
        <f aca="true" t="shared" si="3" ref="AO14:AO28">IF(AND(AN14="ok",R14&lt;3),IF(AND(AN14="ok",T14&lt;3),"ei pelitietoja","-"),"-")</f>
        <v>-</v>
      </c>
      <c r="AP14" s="106"/>
      <c r="AQ14" s="106"/>
      <c r="AR14" s="106"/>
      <c r="AS14" s="106"/>
      <c r="AT14" s="106"/>
      <c r="AU14" s="106"/>
      <c r="AV14" s="106"/>
      <c r="AW14" s="106"/>
    </row>
    <row r="15" spans="1:41" ht="30" customHeight="1">
      <c r="A15" s="114" t="s">
        <v>25</v>
      </c>
      <c r="B15" s="115" t="s">
        <v>36</v>
      </c>
      <c r="C15" s="327" t="str">
        <f>IF(tilasto!B15=0,"",tilasto!B15)</f>
        <v>Tomi Kinnunen "c"</v>
      </c>
      <c r="D15" s="327"/>
      <c r="E15" s="327"/>
      <c r="F15" s="327"/>
      <c r="G15" s="327"/>
      <c r="H15" s="116">
        <f>IF(C77=0,"",SUM(E77:E83)/SUM(C77:C83))</f>
        <v>20.689320388349515</v>
      </c>
      <c r="I15" s="117" t="s">
        <v>32</v>
      </c>
      <c r="J15" s="328" t="str">
        <f>IF(tilasto!B29=0,"",tilasto!B29)</f>
        <v>Taito Heikkilä</v>
      </c>
      <c r="K15" s="328"/>
      <c r="L15" s="328"/>
      <c r="M15" s="328"/>
      <c r="N15" s="328"/>
      <c r="O15" s="328"/>
      <c r="P15" s="116">
        <f>IF(L77=0,"",SUM(N77:N83)/SUM(L77:L83))</f>
        <v>22.844660194174757</v>
      </c>
      <c r="Q15" s="118"/>
      <c r="R15" s="119">
        <f t="shared" si="0"/>
        <v>1</v>
      </c>
      <c r="S15" s="120" t="s">
        <v>32</v>
      </c>
      <c r="T15" s="121">
        <f t="shared" si="1"/>
        <v>4</v>
      </c>
      <c r="U15" s="122" t="s">
        <v>33</v>
      </c>
      <c r="V15" s="123">
        <f>IF(E77=501,C77,IF(AM15="l",1,""))</f>
      </c>
      <c r="W15" s="124">
        <f>IF(E78=501,C78,IF(AM15="l",1,""))</f>
      </c>
      <c r="X15" s="124">
        <f>IF(E79=501,C79,IF(AM15="l",1,""))</f>
        <v>22</v>
      </c>
      <c r="Y15" s="124">
        <f>IF(E80=501,C80,IF(AM15="l",1,""))</f>
      </c>
      <c r="Z15" s="124">
        <f>IF(E81=501,C81,"")</f>
      </c>
      <c r="AA15" s="124">
        <f>IF(E82=501,C82,"")</f>
      </c>
      <c r="AB15" s="124">
        <f>IF(E83=501,C83,"")</f>
      </c>
      <c r="AC15" s="125" t="s">
        <v>32</v>
      </c>
      <c r="AD15" s="124">
        <f>IF(N77=501,L77,IF(AL15="l",1,""))</f>
        <v>17</v>
      </c>
      <c r="AE15" s="124">
        <f>IF(N78=501,L78,IF(AL15="l",1,""))</f>
        <v>26</v>
      </c>
      <c r="AF15" s="124">
        <f>IF(N79=501,L79,IF(AL15="l",1,""))</f>
      </c>
      <c r="AG15" s="124">
        <f>IF(N80=501,L80,IF(AL15="l",1,""))</f>
        <v>22</v>
      </c>
      <c r="AH15" s="124">
        <f>IF(N81=501,L81,"")</f>
        <v>17</v>
      </c>
      <c r="AI15" s="124">
        <f>IF(N82=501,L82,"")</f>
      </c>
      <c r="AJ15" s="124">
        <f>IF(N83=501,L83,"")</f>
      </c>
      <c r="AK15" s="126" t="s">
        <v>34</v>
      </c>
      <c r="AL15" s="127">
        <f>H75</f>
        <v>0</v>
      </c>
      <c r="AM15" s="128">
        <f>I75</f>
        <v>0</v>
      </c>
      <c r="AN15" s="79" t="str">
        <f t="shared" si="2"/>
        <v>Ok</v>
      </c>
      <c r="AO15" s="54" t="str">
        <f t="shared" si="3"/>
        <v>-</v>
      </c>
    </row>
    <row r="16" spans="1:41" ht="30" customHeight="1">
      <c r="A16" s="114"/>
      <c r="B16" s="115" t="s">
        <v>37</v>
      </c>
      <c r="C16" s="327" t="str">
        <f>IF(tilasto!B16=0,"",tilasto!B16)</f>
        <v>Peter Selenius</v>
      </c>
      <c r="D16" s="327"/>
      <c r="E16" s="327"/>
      <c r="F16" s="327"/>
      <c r="G16" s="327"/>
      <c r="H16" s="116">
        <f>IF(C89=0,"",SUM(E89:E95)/SUM(C89:C95))</f>
        <v>19.70769230769231</v>
      </c>
      <c r="I16" s="117" t="s">
        <v>32</v>
      </c>
      <c r="J16" s="328" t="str">
        <f>IF(tilasto!B28=0,"",tilasto!B28)</f>
        <v>Tony Alanentalo</v>
      </c>
      <c r="K16" s="328"/>
      <c r="L16" s="328"/>
      <c r="M16" s="328"/>
      <c r="N16" s="328"/>
      <c r="O16" s="328"/>
      <c r="P16" s="116">
        <f>IF(L89=0,"",SUM(N89:N95)/SUM(L89:L95))</f>
        <v>23.093023255813954</v>
      </c>
      <c r="Q16" s="118"/>
      <c r="R16" s="119">
        <f t="shared" si="0"/>
        <v>2</v>
      </c>
      <c r="S16" s="120" t="s">
        <v>32</v>
      </c>
      <c r="T16" s="121">
        <f t="shared" si="1"/>
        <v>4</v>
      </c>
      <c r="U16" s="122" t="s">
        <v>33</v>
      </c>
      <c r="V16" s="123">
        <f>IF(E89=501,C89,IF(AM16="l",1,""))</f>
      </c>
      <c r="W16" s="124">
        <f>IF(E90=501,C90,IF(AM16="l",1,""))</f>
      </c>
      <c r="X16" s="124">
        <f>IF(E91=501,C91,IF(AM16="l",1,""))</f>
        <v>18</v>
      </c>
      <c r="Y16" s="124">
        <f>IF(E92=501,C92,IF(AM16="l",1,""))</f>
      </c>
      <c r="Z16" s="124">
        <f>IF(E93=501,C93,"")</f>
        <v>25</v>
      </c>
      <c r="AA16" s="124">
        <f>IF(E94=501,C94,"")</f>
      </c>
      <c r="AB16" s="124">
        <f>IF(E95=501,C95,"")</f>
      </c>
      <c r="AC16" s="125" t="s">
        <v>32</v>
      </c>
      <c r="AD16" s="124">
        <f>IF(N89=501,L89,IF(AL16="l",1,""))</f>
        <v>19</v>
      </c>
      <c r="AE16" s="124">
        <f>IF(N90=501,L90,IF(AL16="l",1,""))</f>
        <v>25</v>
      </c>
      <c r="AF16" s="124">
        <f>IF(N91=501,L91,IF(AL16="l",1,""))</f>
      </c>
      <c r="AG16" s="124">
        <f>IF(N92=501,L92,IF(AL16="l",1,""))</f>
        <v>20</v>
      </c>
      <c r="AH16" s="124">
        <f>IF(N93=501,L93,"")</f>
      </c>
      <c r="AI16" s="124">
        <f>IF(N94=501,L94,"")</f>
        <v>26</v>
      </c>
      <c r="AJ16" s="124">
        <f>IF(N95=501,L95,"")</f>
      </c>
      <c r="AK16" s="126" t="s">
        <v>34</v>
      </c>
      <c r="AL16" s="127">
        <f>H87</f>
        <v>0</v>
      </c>
      <c r="AM16" s="128">
        <f>I87</f>
        <v>0</v>
      </c>
      <c r="AN16" s="79" t="str">
        <f t="shared" si="2"/>
        <v>Ok</v>
      </c>
      <c r="AO16" s="54" t="str">
        <f t="shared" si="3"/>
        <v>-</v>
      </c>
    </row>
    <row r="17" spans="1:41" ht="30" customHeight="1">
      <c r="A17" s="114" t="s">
        <v>25</v>
      </c>
      <c r="B17" s="115" t="s">
        <v>38</v>
      </c>
      <c r="C17" s="327" t="str">
        <f>IF(tilasto!B14=0,"",tilasto!B14)</f>
        <v>Matti Ek</v>
      </c>
      <c r="D17" s="327"/>
      <c r="E17" s="327"/>
      <c r="F17" s="327"/>
      <c r="G17" s="327"/>
      <c r="H17" s="116">
        <f>IF(C101=0,"",SUM(E101:E107)/SUM(C101:C107))</f>
        <v>26.36842105263158</v>
      </c>
      <c r="I17" s="117" t="s">
        <v>32</v>
      </c>
      <c r="J17" s="328" t="str">
        <f>IF(tilasto!B27=0,"",tilasto!B27)</f>
        <v>Mikael Heikkilä</v>
      </c>
      <c r="K17" s="328"/>
      <c r="L17" s="328"/>
      <c r="M17" s="328"/>
      <c r="N17" s="328"/>
      <c r="O17" s="328"/>
      <c r="P17" s="116">
        <f>IF(L101=0,"",SUM(N101:N107)/SUM(L101:L107))</f>
        <v>17.194805194805195</v>
      </c>
      <c r="Q17" s="118"/>
      <c r="R17" s="119">
        <f t="shared" si="0"/>
        <v>4</v>
      </c>
      <c r="S17" s="120" t="s">
        <v>32</v>
      </c>
      <c r="T17" s="121">
        <f t="shared" si="1"/>
        <v>0</v>
      </c>
      <c r="U17" s="122" t="s">
        <v>33</v>
      </c>
      <c r="V17" s="123">
        <f>IF(E101=501,C101,IF(AM17="l",1,""))</f>
        <v>16</v>
      </c>
      <c r="W17" s="124">
        <f>IF(E102=501,C102,IF(AM17="l",1,""))</f>
        <v>18</v>
      </c>
      <c r="X17" s="124">
        <f>IF(E103=501,C103,IF(AM17="l",1,""))</f>
        <v>27</v>
      </c>
      <c r="Y17" s="124">
        <f>IF(E104=501,C104,IF(AM17="l",1,""))</f>
        <v>15</v>
      </c>
      <c r="Z17" s="124">
        <f>IF(E105=501,C105,"")</f>
      </c>
      <c r="AA17" s="124">
        <f>IF(E106=501,C106,"")</f>
      </c>
      <c r="AB17" s="124">
        <f>IF(E107=501,C107,"")</f>
      </c>
      <c r="AC17" s="125" t="s">
        <v>32</v>
      </c>
      <c r="AD17" s="124">
        <f>IF(N101=501,L101,IF(AL17="l",1,""))</f>
      </c>
      <c r="AE17" s="124">
        <f>IF(N102=501,L102,IF(AL17="l",1,""))</f>
      </c>
      <c r="AF17" s="124">
        <f>IF(N103=501,L103,IF(AL17="l",1,""))</f>
      </c>
      <c r="AG17" s="124">
        <f>IF(N104=501,L104,IF(AL17="l",1,""))</f>
      </c>
      <c r="AH17" s="124">
        <f>IF(N105=501,L105,"")</f>
      </c>
      <c r="AI17" s="124">
        <f>IF(N106=501,L106,"")</f>
      </c>
      <c r="AJ17" s="124">
        <f>IF(N107=501,L107,"")</f>
      </c>
      <c r="AK17" s="126" t="s">
        <v>34</v>
      </c>
      <c r="AL17" s="127">
        <f>H99</f>
        <v>0</v>
      </c>
      <c r="AM17" s="128">
        <f>I99</f>
        <v>0</v>
      </c>
      <c r="AN17" s="79" t="str">
        <f t="shared" si="2"/>
        <v>Ok</v>
      </c>
      <c r="AO17" s="54" t="str">
        <f t="shared" si="3"/>
        <v>-</v>
      </c>
    </row>
    <row r="18" spans="1:41" ht="30" customHeight="1">
      <c r="A18" s="114"/>
      <c r="B18" s="115" t="s">
        <v>39</v>
      </c>
      <c r="C18" s="327" t="str">
        <f>IF(tilasto!B13=0,"",tilasto!B13)</f>
        <v>Sami Högström</v>
      </c>
      <c r="D18" s="327"/>
      <c r="E18" s="327"/>
      <c r="F18" s="327"/>
      <c r="G18" s="327"/>
      <c r="H18" s="116">
        <f>IF(C113=0,"",SUM(E113:E119)/SUM(C113:C119))</f>
        <v>25.734513274336283</v>
      </c>
      <c r="I18" s="117" t="s">
        <v>32</v>
      </c>
      <c r="J18" s="328" t="str">
        <f>IF(tilasto!B29=0,"",tilasto!B29)</f>
        <v>Taito Heikkilä</v>
      </c>
      <c r="K18" s="328"/>
      <c r="L18" s="328"/>
      <c r="M18" s="328"/>
      <c r="N18" s="328"/>
      <c r="O18" s="328"/>
      <c r="P18" s="116">
        <f>IF(L113=0,"",SUM(N113:N119)/SUM(L113:L119))</f>
        <v>24.24778761061947</v>
      </c>
      <c r="Q18" s="118"/>
      <c r="R18" s="119">
        <f t="shared" si="0"/>
        <v>4</v>
      </c>
      <c r="S18" s="120" t="s">
        <v>32</v>
      </c>
      <c r="T18" s="121">
        <f t="shared" si="1"/>
        <v>2</v>
      </c>
      <c r="U18" s="122" t="s">
        <v>33</v>
      </c>
      <c r="V18" s="123">
        <f>IF(E113=501,C113,IF(AM18="l",1,""))</f>
      </c>
      <c r="W18" s="124">
        <f>IF(E114=501,C114,IF(AM18="l",1,""))</f>
        <v>22</v>
      </c>
      <c r="X18" s="124">
        <f>IF(E115=501,C115,IF(AM18="l",1,""))</f>
      </c>
      <c r="Y18" s="124">
        <f>IF(E116=501,C116,IF(AM18="l",1,""))</f>
        <v>17</v>
      </c>
      <c r="Z18" s="124">
        <f>IF(E117=501,C117,"")</f>
        <v>19</v>
      </c>
      <c r="AA18" s="124">
        <f>IF(E118=501,C118,"")</f>
        <v>19</v>
      </c>
      <c r="AB18" s="124">
        <f>IF(E119=501,C119,"")</f>
      </c>
      <c r="AC18" s="125" t="s">
        <v>32</v>
      </c>
      <c r="AD18" s="124">
        <f>IF(N113=501,L113,IF(AL18="l",1,""))</f>
        <v>16</v>
      </c>
      <c r="AE18" s="124">
        <f>IF(N114=501,L114,IF(AL18="l",1,""))</f>
      </c>
      <c r="AF18" s="124">
        <f>IF(N115=501,L115,IF(AL18="l",1,""))</f>
        <v>22</v>
      </c>
      <c r="AG18" s="124">
        <f>IF(N116=501,L116,IF(AL18="l",1,""))</f>
      </c>
      <c r="AH18" s="124">
        <f>IF(N117=501,L117,"")</f>
      </c>
      <c r="AI18" s="124">
        <f>IF(N118=501,L118,"")</f>
      </c>
      <c r="AJ18" s="124">
        <f>IF(N119=501,L119,"")</f>
      </c>
      <c r="AK18" s="126" t="s">
        <v>34</v>
      </c>
      <c r="AL18" s="127">
        <f>H111</f>
        <v>0</v>
      </c>
      <c r="AM18" s="128">
        <f>I111</f>
        <v>0</v>
      </c>
      <c r="AN18" s="79" t="str">
        <f t="shared" si="2"/>
        <v>Ok</v>
      </c>
      <c r="AO18" s="54" t="str">
        <f t="shared" si="3"/>
        <v>-</v>
      </c>
    </row>
    <row r="19" spans="1:41" ht="30" customHeight="1">
      <c r="A19" s="114" t="s">
        <v>25</v>
      </c>
      <c r="B19" s="115" t="s">
        <v>40</v>
      </c>
      <c r="C19" s="327" t="str">
        <f>IF(tilasto!B16=0,"",tilasto!B16)</f>
        <v>Peter Selenius</v>
      </c>
      <c r="D19" s="327"/>
      <c r="E19" s="327"/>
      <c r="F19" s="327"/>
      <c r="G19" s="327"/>
      <c r="H19" s="116">
        <f>IF(C125=0,"",SUM(E125:E131)/SUM(C125:C131))</f>
        <v>21.319148936170212</v>
      </c>
      <c r="I19" s="117" t="s">
        <v>32</v>
      </c>
      <c r="J19" s="328" t="str">
        <f>IF(tilasto!B26=0,"",tilasto!B26)</f>
        <v>Kullervo Lauri</v>
      </c>
      <c r="K19" s="328"/>
      <c r="L19" s="328"/>
      <c r="M19" s="328"/>
      <c r="N19" s="328"/>
      <c r="O19" s="328"/>
      <c r="P19" s="116">
        <f>IF(L125=0,"",SUM(N125:N131)/SUM(L125:L131))</f>
        <v>21.155555555555555</v>
      </c>
      <c r="Q19" s="118"/>
      <c r="R19" s="119">
        <f t="shared" si="0"/>
        <v>4</v>
      </c>
      <c r="S19" s="120" t="s">
        <v>32</v>
      </c>
      <c r="T19" s="121">
        <f t="shared" si="1"/>
        <v>0</v>
      </c>
      <c r="U19" s="122" t="s">
        <v>33</v>
      </c>
      <c r="V19" s="123">
        <f>IF(E125=501,C125,IF(AM19="l",1,""))</f>
        <v>21</v>
      </c>
      <c r="W19" s="124">
        <f>IF(E126=501,C126,IF(AM19="l",1,""))</f>
        <v>25</v>
      </c>
      <c r="X19" s="124">
        <f>IF(E127=501,C127,IF(AM19="l",1,""))</f>
        <v>24</v>
      </c>
      <c r="Y19" s="124">
        <f>IF(E128=501,C128,IF(AM19="l",1,""))</f>
        <v>24</v>
      </c>
      <c r="Z19" s="124">
        <f>IF(E129=501,C129,"")</f>
      </c>
      <c r="AA19" s="124">
        <f>IF(E130=501,C130,"")</f>
      </c>
      <c r="AB19" s="124">
        <f>IF(E131=501,C131,"")</f>
      </c>
      <c r="AC19" s="125" t="s">
        <v>32</v>
      </c>
      <c r="AD19" s="124">
        <f>IF(N125=501,L125,IF(AL19="l",1,""))</f>
      </c>
      <c r="AE19" s="124">
        <f>IF(N126=501,L126,IF(AL19="l",1,""))</f>
      </c>
      <c r="AF19" s="124">
        <f>IF(N127=501,L127,IF(AL19="l",1,""))</f>
      </c>
      <c r="AG19" s="124">
        <f>IF(N128=501,L128,IF(AL19="l",1,""))</f>
      </c>
      <c r="AH19" s="124">
        <f>IF(N129=501,L129,"")</f>
      </c>
      <c r="AI19" s="124">
        <f>IF(N130=501,L130,"")</f>
      </c>
      <c r="AJ19" s="124">
        <f>IF(N131=501,L131,"")</f>
      </c>
      <c r="AK19" s="126" t="s">
        <v>34</v>
      </c>
      <c r="AL19" s="127">
        <f>H123</f>
        <v>0</v>
      </c>
      <c r="AM19" s="128">
        <f>I123</f>
        <v>0</v>
      </c>
      <c r="AN19" s="79" t="str">
        <f t="shared" si="2"/>
        <v>Ok</v>
      </c>
      <c r="AO19" s="54" t="str">
        <f t="shared" si="3"/>
        <v>-</v>
      </c>
    </row>
    <row r="20" spans="1:41" ht="30" customHeight="1">
      <c r="A20" s="114"/>
      <c r="B20" s="115" t="s">
        <v>41</v>
      </c>
      <c r="C20" s="327" t="str">
        <f>IF(tilasto!B15=0,"",tilasto!B15)</f>
        <v>Tomi Kinnunen "c"</v>
      </c>
      <c r="D20" s="327"/>
      <c r="E20" s="327"/>
      <c r="F20" s="327"/>
      <c r="G20" s="327"/>
      <c r="H20" s="116">
        <f>IF(C137=0,"",SUM(E137:E143)/SUM(C137:C143))</f>
        <v>22.156626506024097</v>
      </c>
      <c r="I20" s="117" t="s">
        <v>32</v>
      </c>
      <c r="J20" s="328" t="str">
        <f>IF(tilasto!B28=0,"",tilasto!B28)</f>
        <v>Tony Alanentalo</v>
      </c>
      <c r="K20" s="328"/>
      <c r="L20" s="328"/>
      <c r="M20" s="328"/>
      <c r="N20" s="328"/>
      <c r="O20" s="328"/>
      <c r="P20" s="116">
        <f>IF(L137=0,"",SUM(N137:N143)/SUM(L137:L143))</f>
        <v>29.63095238095238</v>
      </c>
      <c r="Q20" s="118"/>
      <c r="R20" s="119">
        <f t="shared" si="0"/>
        <v>1</v>
      </c>
      <c r="S20" s="120" t="s">
        <v>32</v>
      </c>
      <c r="T20" s="121">
        <f t="shared" si="1"/>
        <v>4</v>
      </c>
      <c r="U20" s="122" t="s">
        <v>33</v>
      </c>
      <c r="V20" s="123">
        <f>IF(E137=501,C137,IF(AM20="l",1,""))</f>
      </c>
      <c r="W20" s="124">
        <f>IF(E138=501,C138,IF(AM20="l",1,""))</f>
        <v>20</v>
      </c>
      <c r="X20" s="124">
        <f>IF(E139=501,C139,IF(AM20="l",1,""))</f>
      </c>
      <c r="Y20" s="124">
        <f>IF(E140=501,C140,IF(AM20="l",1,""))</f>
      </c>
      <c r="Z20" s="124">
        <f>IF(E141=501,C141,"")</f>
      </c>
      <c r="AA20" s="124">
        <f>IF(E142=501,C142,"")</f>
      </c>
      <c r="AB20" s="124">
        <f>IF(E143=501,C143,"")</f>
      </c>
      <c r="AC20" s="125" t="s">
        <v>32</v>
      </c>
      <c r="AD20" s="124">
        <f>IF(N137=501,L137,IF(AL20="l",1,""))</f>
        <v>15</v>
      </c>
      <c r="AE20" s="124">
        <f>IF(N138=501,L138,IF(AL20="l",1,""))</f>
      </c>
      <c r="AF20" s="124">
        <f>IF(N139=501,L139,IF(AL20="l",1,""))</f>
        <v>17</v>
      </c>
      <c r="AG20" s="124">
        <f>IF(N140=501,L140,IF(AL20="l",1,""))</f>
        <v>17</v>
      </c>
      <c r="AH20" s="124">
        <f>IF(N141=501,L141,"")</f>
        <v>17</v>
      </c>
      <c r="AI20" s="124">
        <f>IF(N142=501,L142,"")</f>
      </c>
      <c r="AJ20" s="124">
        <f>IF(N143=501,L143,"")</f>
      </c>
      <c r="AK20" s="126" t="s">
        <v>34</v>
      </c>
      <c r="AL20" s="127">
        <f>H135</f>
        <v>0</v>
      </c>
      <c r="AM20" s="128">
        <f>I135</f>
        <v>0</v>
      </c>
      <c r="AN20" s="79" t="str">
        <f t="shared" si="2"/>
        <v>Ok</v>
      </c>
      <c r="AO20" s="54" t="str">
        <f t="shared" si="3"/>
        <v>-</v>
      </c>
    </row>
    <row r="21" spans="1:41" ht="30" customHeight="1">
      <c r="A21" s="114" t="s">
        <v>25</v>
      </c>
      <c r="B21" s="115" t="s">
        <v>42</v>
      </c>
      <c r="C21" s="327" t="str">
        <f>IF(tilasto!B16=0,"",tilasto!B16)</f>
        <v>Peter Selenius</v>
      </c>
      <c r="D21" s="327"/>
      <c r="E21" s="327"/>
      <c r="F21" s="327"/>
      <c r="G21" s="327"/>
      <c r="H21" s="116">
        <f>IF(C149=0,"",SUM(E149:E155)/SUM(C149:C155))</f>
        <v>22</v>
      </c>
      <c r="I21" s="117" t="s">
        <v>32</v>
      </c>
      <c r="J21" s="328" t="str">
        <f>IF(tilasto!B29=0,"",tilasto!B29)</f>
        <v>Taito Heikkilä</v>
      </c>
      <c r="K21" s="328"/>
      <c r="L21" s="328"/>
      <c r="M21" s="328"/>
      <c r="N21" s="328"/>
      <c r="O21" s="328"/>
      <c r="P21" s="116">
        <f>IF(L149=0,"",SUM(N149:N155)/SUM(L149:L155))</f>
        <v>22.73846153846154</v>
      </c>
      <c r="Q21" s="118"/>
      <c r="R21" s="119">
        <f t="shared" si="0"/>
        <v>2</v>
      </c>
      <c r="S21" s="120" t="s">
        <v>32</v>
      </c>
      <c r="T21" s="121">
        <f t="shared" si="1"/>
        <v>4</v>
      </c>
      <c r="U21" s="122" t="s">
        <v>33</v>
      </c>
      <c r="V21" s="123">
        <f>IF(E149=501,C149,IF(AM21="l",1,""))</f>
      </c>
      <c r="W21" s="124">
        <f>IF(E150=501,C150,IF(AM21="l",1,""))</f>
        <v>21</v>
      </c>
      <c r="X21" s="124">
        <f>IF(E151=501,C151,IF(AM21="l",1,""))</f>
      </c>
      <c r="Y21" s="124">
        <f>IF(E152=501,C152,IF(AM21="l",1,""))</f>
      </c>
      <c r="Z21" s="124">
        <f>IF(E153=501,C153,"")</f>
        <v>21</v>
      </c>
      <c r="AA21" s="124">
        <f>IF(E154=501,C154,"")</f>
      </c>
      <c r="AB21" s="124">
        <f>IF(E155=501,C155,"")</f>
      </c>
      <c r="AC21" s="125" t="s">
        <v>32</v>
      </c>
      <c r="AD21" s="124">
        <f>IF(N149=501,L149,IF(AL21="l",1,""))</f>
        <v>19</v>
      </c>
      <c r="AE21" s="124">
        <f>IF(N150=501,L150,IF(AL21="l",1,""))</f>
      </c>
      <c r="AF21" s="124">
        <f>IF(N151=501,L151,IF(AL21="l",1,""))</f>
        <v>23</v>
      </c>
      <c r="AG21" s="124">
        <f>IF(N152=501,L152,IF(AL21="l",1,""))</f>
        <v>26</v>
      </c>
      <c r="AH21" s="124">
        <f>IF(N153=501,L153,"")</f>
      </c>
      <c r="AI21" s="124">
        <f>IF(N154=501,L154,"")</f>
        <v>23</v>
      </c>
      <c r="AJ21" s="124">
        <f>IF(N155=501,L155,"")</f>
      </c>
      <c r="AK21" s="126" t="s">
        <v>34</v>
      </c>
      <c r="AL21" s="127">
        <f>H147</f>
        <v>0</v>
      </c>
      <c r="AM21" s="129">
        <f>I147</f>
        <v>0</v>
      </c>
      <c r="AN21" s="79" t="str">
        <f t="shared" si="2"/>
        <v>Ok</v>
      </c>
      <c r="AO21" s="54" t="str">
        <f t="shared" si="3"/>
        <v>-</v>
      </c>
    </row>
    <row r="22" spans="1:41" ht="30" customHeight="1">
      <c r="A22" s="114"/>
      <c r="B22" s="115" t="s">
        <v>43</v>
      </c>
      <c r="C22" s="327" t="str">
        <f>IF(tilasto!B13=0,"",tilasto!B13)</f>
        <v>Sami Högström</v>
      </c>
      <c r="D22" s="327"/>
      <c r="E22" s="327"/>
      <c r="F22" s="327"/>
      <c r="G22" s="327"/>
      <c r="H22" s="116">
        <f>IF(C161=0,"",SUM(E161:E167)/SUM(C161:C167))</f>
        <v>28.392857142857142</v>
      </c>
      <c r="I22" s="117" t="s">
        <v>32</v>
      </c>
      <c r="J22" s="328" t="str">
        <f>IF(tilasto!B26=0,"",tilasto!B26)</f>
        <v>Kullervo Lauri</v>
      </c>
      <c r="K22" s="328"/>
      <c r="L22" s="328"/>
      <c r="M22" s="328"/>
      <c r="N22" s="328"/>
      <c r="O22" s="328"/>
      <c r="P22" s="116">
        <f>IF(L161=0,"",SUM(N161:N167)/SUM(L161:L167))</f>
        <v>26.333333333333332</v>
      </c>
      <c r="Q22" s="118"/>
      <c r="R22" s="119">
        <f t="shared" si="0"/>
        <v>4</v>
      </c>
      <c r="S22" s="120" t="s">
        <v>32</v>
      </c>
      <c r="T22" s="121">
        <f t="shared" si="1"/>
        <v>1</v>
      </c>
      <c r="U22" s="122" t="s">
        <v>33</v>
      </c>
      <c r="V22" s="123">
        <f>IF(E161=501,C161,IF(AM22="l",1,""))</f>
        <v>14</v>
      </c>
      <c r="W22" s="124">
        <f>IF(E162=501,C162,IF(AM22="l",1,""))</f>
        <v>21</v>
      </c>
      <c r="X22" s="124">
        <f>IF(E163=501,C163,IF(AM22="l",1,""))</f>
      </c>
      <c r="Y22" s="124">
        <f>IF(E164=501,C164,IF(AM22="l",1,""))</f>
        <v>17</v>
      </c>
      <c r="Z22" s="124">
        <f>IF(E165=501,C165,"")</f>
        <v>17</v>
      </c>
      <c r="AA22" s="124">
        <f>IF(E166=501,C166,"")</f>
      </c>
      <c r="AB22" s="124">
        <f>IF(E167=501,C167,"")</f>
      </c>
      <c r="AC22" s="125" t="s">
        <v>32</v>
      </c>
      <c r="AD22" s="124">
        <f>IF(N161=501,L161,IF(AL22="l",1,""))</f>
      </c>
      <c r="AE22" s="124">
        <f>IF(N162=501,L162,IF(AL22="l",1,""))</f>
      </c>
      <c r="AF22" s="124">
        <f>IF(N163=501,L163,IF(AL22="l",1,""))</f>
        <v>18</v>
      </c>
      <c r="AG22" s="124">
        <f>IF(N164=501,L164,IF(AL22="l",1,""))</f>
      </c>
      <c r="AH22" s="124">
        <f>IF(N165=501,L165,"")</f>
      </c>
      <c r="AI22" s="124">
        <f>IF(N166=501,L166,"")</f>
      </c>
      <c r="AJ22" s="124">
        <f>IF(N167=501,L167,"")</f>
      </c>
      <c r="AK22" s="126" t="s">
        <v>34</v>
      </c>
      <c r="AL22" s="127">
        <f>H159</f>
        <v>0</v>
      </c>
      <c r="AM22" s="129">
        <f>I159</f>
        <v>0</v>
      </c>
      <c r="AN22" s="79" t="str">
        <f t="shared" si="2"/>
        <v>Ok</v>
      </c>
      <c r="AO22" s="54" t="str">
        <f t="shared" si="3"/>
        <v>-</v>
      </c>
    </row>
    <row r="23" spans="1:41" ht="30" customHeight="1">
      <c r="A23" s="114" t="s">
        <v>25</v>
      </c>
      <c r="B23" s="115" t="s">
        <v>44</v>
      </c>
      <c r="C23" s="327" t="str">
        <f>IF(tilasto!B14=0,"",tilasto!B14)</f>
        <v>Matti Ek</v>
      </c>
      <c r="D23" s="327"/>
      <c r="E23" s="327"/>
      <c r="F23" s="327"/>
      <c r="G23" s="327"/>
      <c r="H23" s="116">
        <f>IF(C173=0,"",SUM(E173:E179)/SUM(C173:C179))</f>
        <v>21.566037735849058</v>
      </c>
      <c r="I23" s="117" t="s">
        <v>32</v>
      </c>
      <c r="J23" s="328" t="str">
        <f>IF(tilasto!B28=0,"",tilasto!B28)</f>
        <v>Tony Alanentalo</v>
      </c>
      <c r="K23" s="328"/>
      <c r="L23" s="328"/>
      <c r="M23" s="328"/>
      <c r="N23" s="328"/>
      <c r="O23" s="328"/>
      <c r="P23" s="116">
        <f>IF(L173=0,"",SUM(N173:N179)/SUM(L173:L179))</f>
        <v>22.205607476635514</v>
      </c>
      <c r="Q23" s="118"/>
      <c r="R23" s="119">
        <f t="shared" si="0"/>
        <v>1</v>
      </c>
      <c r="S23" s="120" t="s">
        <v>32</v>
      </c>
      <c r="T23" s="121">
        <f t="shared" si="1"/>
        <v>4</v>
      </c>
      <c r="U23" s="122" t="s">
        <v>33</v>
      </c>
      <c r="V23" s="123">
        <f>IF(E173=501,C173,IF(AM23="l",1,""))</f>
        <v>19</v>
      </c>
      <c r="W23" s="124">
        <f>IF(E174=501,C174,IF(AM23="l",1,""))</f>
      </c>
      <c r="X23" s="124">
        <f>IF(E175=501,C175,IF(AM23="l",1,""))</f>
      </c>
      <c r="Y23" s="124">
        <f>IF(E176=501,C176,IF(AM23="l",1,""))</f>
      </c>
      <c r="Z23" s="124">
        <f>IF(E177=501,C177,"")</f>
      </c>
      <c r="AA23" s="124">
        <f>IF(E178=501,C178,"")</f>
      </c>
      <c r="AB23" s="124">
        <f>IF(E179=501,C179,"")</f>
      </c>
      <c r="AC23" s="125" t="s">
        <v>32</v>
      </c>
      <c r="AD23" s="124">
        <f>IF(N173=501,L173,IF(AL23="l",1,""))</f>
      </c>
      <c r="AE23" s="124">
        <f>IF(N174=501,L174,IF(AL23="l",1,""))</f>
        <v>27</v>
      </c>
      <c r="AF23" s="124">
        <f>IF(N175=501,L175,IF(AL23="l",1,""))</f>
        <v>16</v>
      </c>
      <c r="AG23" s="124">
        <f>IF(N176=501,L176,IF(AL23="l",1,""))</f>
        <v>27</v>
      </c>
      <c r="AH23" s="124">
        <f>IF(N177=501,L177,"")</f>
        <v>19</v>
      </c>
      <c r="AI23" s="124">
        <f>IF(N178=501,L178,"")</f>
      </c>
      <c r="AJ23" s="124">
        <f>IF(N179=501,L179,"")</f>
      </c>
      <c r="AK23" s="126" t="s">
        <v>34</v>
      </c>
      <c r="AL23" s="127">
        <f>H171</f>
        <v>0</v>
      </c>
      <c r="AM23" s="129">
        <f>I171</f>
        <v>0</v>
      </c>
      <c r="AN23" s="79" t="str">
        <f t="shared" si="2"/>
        <v>Ok</v>
      </c>
      <c r="AO23" s="54" t="str">
        <f t="shared" si="3"/>
        <v>-</v>
      </c>
    </row>
    <row r="24" spans="1:41" ht="30" customHeight="1">
      <c r="A24" s="114"/>
      <c r="B24" s="115" t="s">
        <v>45</v>
      </c>
      <c r="C24" s="327" t="str">
        <f>IF(tilasto!B15=0,"",tilasto!B15)</f>
        <v>Tomi Kinnunen "c"</v>
      </c>
      <c r="D24" s="327"/>
      <c r="E24" s="327"/>
      <c r="F24" s="327"/>
      <c r="G24" s="327"/>
      <c r="H24" s="116">
        <f>IF(C185=0,"",SUM(E185:E191)/SUM(C185:C191))</f>
        <v>21.369565217391305</v>
      </c>
      <c r="I24" s="117" t="s">
        <v>32</v>
      </c>
      <c r="J24" s="328" t="str">
        <f>IF(tilasto!B27=0,"",tilasto!B27)</f>
        <v>Mikael Heikkilä</v>
      </c>
      <c r="K24" s="328"/>
      <c r="L24" s="328"/>
      <c r="M24" s="328"/>
      <c r="N24" s="328"/>
      <c r="O24" s="328"/>
      <c r="P24" s="116">
        <f>IF(L185=0,"",SUM(N185:N191)/SUM(L185:L191))</f>
        <v>19.231884057971016</v>
      </c>
      <c r="Q24" s="118"/>
      <c r="R24" s="119">
        <f t="shared" si="0"/>
        <v>4</v>
      </c>
      <c r="S24" s="120" t="s">
        <v>32</v>
      </c>
      <c r="T24" s="121">
        <f t="shared" si="1"/>
        <v>2</v>
      </c>
      <c r="U24" s="122" t="s">
        <v>33</v>
      </c>
      <c r="V24" s="123">
        <f>IF(E185=501,C185,IF(AM24="l",1,""))</f>
        <v>24</v>
      </c>
      <c r="W24" s="124">
        <f>IF(E186=501,C186,IF(AM24="l",1,""))</f>
      </c>
      <c r="X24" s="124">
        <f>IF(E187=501,C187,IF(AM24="l",1,""))</f>
        <v>28</v>
      </c>
      <c r="Y24" s="124">
        <f>IF(E188=501,C188,IF(AM24="l",1,""))</f>
      </c>
      <c r="Z24" s="124">
        <f>IF(E189=501,C189,"")</f>
        <v>22</v>
      </c>
      <c r="AA24" s="124">
        <f>IF(E190=501,C190,"")</f>
        <v>16</v>
      </c>
      <c r="AB24" s="124">
        <f>IF(E191=501,C191,"")</f>
      </c>
      <c r="AC24" s="125" t="s">
        <v>32</v>
      </c>
      <c r="AD24" s="124">
        <f>IF(N185=501,L185,IF(AL24="l",1,""))</f>
      </c>
      <c r="AE24" s="124">
        <f>IF(N186=501,L186,IF(AL24="l",1,""))</f>
        <v>26</v>
      </c>
      <c r="AF24" s="124">
        <f>IF(N187=501,L187,IF(AL24="l",1,""))</f>
      </c>
      <c r="AG24" s="124">
        <f>IF(N188=501,L188,IF(AL24="l",1,""))</f>
        <v>19</v>
      </c>
      <c r="AH24" s="124">
        <f>IF(N189=501,L189,"")</f>
      </c>
      <c r="AI24" s="124">
        <f>IF(N190=501,L190,"")</f>
      </c>
      <c r="AJ24" s="124">
        <f>IF(N191=501,L191,"")</f>
      </c>
      <c r="AK24" s="126" t="s">
        <v>34</v>
      </c>
      <c r="AL24" s="127">
        <f>H183</f>
        <v>0</v>
      </c>
      <c r="AM24" s="129">
        <f>I183</f>
        <v>0</v>
      </c>
      <c r="AN24" s="79" t="str">
        <f t="shared" si="2"/>
        <v>Ok</v>
      </c>
      <c r="AO24" s="54" t="str">
        <f t="shared" si="3"/>
        <v>-</v>
      </c>
    </row>
    <row r="25" spans="1:41" ht="30" customHeight="1">
      <c r="A25" s="114" t="s">
        <v>25</v>
      </c>
      <c r="B25" s="115" t="s">
        <v>46</v>
      </c>
      <c r="C25" s="327" t="str">
        <f>IF(tilasto!B13=0,"",tilasto!B13)</f>
        <v>Sami Högström</v>
      </c>
      <c r="D25" s="327"/>
      <c r="E25" s="327"/>
      <c r="F25" s="327"/>
      <c r="G25" s="327"/>
      <c r="H25" s="116">
        <f>IF(C197=0,"",SUM(E197:E203)/SUM(C197:C203))</f>
        <v>24.975609756097562</v>
      </c>
      <c r="I25" s="117" t="s">
        <v>32</v>
      </c>
      <c r="J25" s="328" t="str">
        <f>IF(tilasto!B28=0,"",tilasto!B28)</f>
        <v>Tony Alanentalo</v>
      </c>
      <c r="K25" s="328"/>
      <c r="L25" s="328"/>
      <c r="M25" s="328"/>
      <c r="N25" s="328"/>
      <c r="O25" s="328"/>
      <c r="P25" s="116">
        <f>IF(L197=0,"",SUM(N197:N203)/SUM(L197:L203))</f>
        <v>26.126984126984127</v>
      </c>
      <c r="Q25" s="118"/>
      <c r="R25" s="119">
        <f t="shared" si="0"/>
        <v>3</v>
      </c>
      <c r="S25" s="120" t="s">
        <v>32</v>
      </c>
      <c r="T25" s="121">
        <f t="shared" si="1"/>
        <v>4</v>
      </c>
      <c r="U25" s="122" t="s">
        <v>33</v>
      </c>
      <c r="V25" s="123">
        <f>IF(E197=501,C197,IF(AM25="l",1,""))</f>
        <v>23</v>
      </c>
      <c r="W25" s="124">
        <f>IF(E198=501,C198,IF(AM25="l",1,""))</f>
      </c>
      <c r="X25" s="124">
        <f>IF(E199=501,C199,IF(AM25="l",1,""))</f>
      </c>
      <c r="Y25" s="124">
        <f>IF(E200=501,C200,IF(AM25="l",1,""))</f>
      </c>
      <c r="Z25" s="124">
        <f>IF(E201=501,C201,"")</f>
        <v>19</v>
      </c>
      <c r="AA25" s="124">
        <f>IF(E202=501,C202,"")</f>
        <v>18</v>
      </c>
      <c r="AB25" s="124">
        <f>IF(E203=501,C203,"")</f>
      </c>
      <c r="AC25" s="125" t="s">
        <v>32</v>
      </c>
      <c r="AD25" s="124">
        <f>IF(N197=501,L197,IF(AL25="l",1,""))</f>
      </c>
      <c r="AE25" s="124">
        <f>IF(N198=501,L198,IF(AL25="l",1,""))</f>
        <v>15</v>
      </c>
      <c r="AF25" s="124">
        <f>IF(N199=501,L199,IF(AL25="l",1,""))</f>
        <v>15</v>
      </c>
      <c r="AG25" s="124">
        <f>IF(N200=501,L200,IF(AL25="l",1,""))</f>
        <v>21</v>
      </c>
      <c r="AH25" s="124">
        <f>IF(N201=501,L201,"")</f>
      </c>
      <c r="AI25" s="124">
        <f>IF(N202=501,L202,"")</f>
      </c>
      <c r="AJ25" s="124">
        <f>IF(N203=501,L203,"")</f>
        <v>18</v>
      </c>
      <c r="AK25" s="126" t="s">
        <v>34</v>
      </c>
      <c r="AL25" s="127">
        <f>H195</f>
        <v>0</v>
      </c>
      <c r="AM25" s="129">
        <f>I195</f>
        <v>0</v>
      </c>
      <c r="AN25" s="79" t="str">
        <f t="shared" si="2"/>
        <v>Ok</v>
      </c>
      <c r="AO25" s="54" t="str">
        <f t="shared" si="3"/>
        <v>-</v>
      </c>
    </row>
    <row r="26" spans="1:41" ht="30" customHeight="1">
      <c r="A26" s="114"/>
      <c r="B26" s="115" t="s">
        <v>47</v>
      </c>
      <c r="C26" s="327" t="str">
        <f>IF(tilasto!B14=0,"",tilasto!B14)</f>
        <v>Matti Ek</v>
      </c>
      <c r="D26" s="327"/>
      <c r="E26" s="327"/>
      <c r="F26" s="327"/>
      <c r="G26" s="327"/>
      <c r="H26" s="116">
        <f>IF(C209=0,"",SUM(E209:E215)/SUM(C209:C215))</f>
        <v>17.155844155844157</v>
      </c>
      <c r="I26" s="117" t="s">
        <v>32</v>
      </c>
      <c r="J26" s="328" t="str">
        <f>IF(tilasto!B29=0,"",tilasto!B29)</f>
        <v>Taito Heikkilä</v>
      </c>
      <c r="K26" s="328"/>
      <c r="L26" s="328"/>
      <c r="M26" s="328"/>
      <c r="N26" s="328"/>
      <c r="O26" s="328"/>
      <c r="P26" s="116">
        <f>IF(L209=0,"",SUM(N209:N215)/SUM(L209:L215))</f>
        <v>18.803797468354432</v>
      </c>
      <c r="Q26" s="118"/>
      <c r="R26" s="119">
        <f t="shared" si="0"/>
        <v>2</v>
      </c>
      <c r="S26" s="120" t="s">
        <v>32</v>
      </c>
      <c r="T26" s="121">
        <f t="shared" si="1"/>
        <v>4</v>
      </c>
      <c r="U26" s="122" t="s">
        <v>33</v>
      </c>
      <c r="V26" s="123">
        <f>IF(E209=501,C209,IF(AM26="l",1,""))</f>
        <v>26</v>
      </c>
      <c r="W26" s="124">
        <f>IF(E210=501,C210,IF(AM26="l",1,""))</f>
      </c>
      <c r="X26" s="124">
        <f>IF(E211=501,C211,IF(AM26="l",1,""))</f>
        <v>29</v>
      </c>
      <c r="Y26" s="124">
        <f>IF(E212=501,C212,IF(AM26="l",1,""))</f>
      </c>
      <c r="Z26" s="124">
        <f>IF(E213=501,C213,"")</f>
      </c>
      <c r="AA26" s="124">
        <f>IF(E214=501,C214,"")</f>
      </c>
      <c r="AB26" s="124">
        <f>IF(E215=501,C215,"")</f>
      </c>
      <c r="AC26" s="125" t="s">
        <v>32</v>
      </c>
      <c r="AD26" s="124">
        <f>IF(N209=501,L209,IF(AL26="l",1,""))</f>
      </c>
      <c r="AE26" s="124">
        <f>IF(N210=501,L210,IF(AL26="l",1,""))</f>
        <v>26</v>
      </c>
      <c r="AF26" s="124">
        <f>IF(N211=501,L211,IF(AL26="l",1,""))</f>
      </c>
      <c r="AG26" s="124">
        <f>IF(N212=501,L212,IF(AL26="l",1,""))</f>
        <v>27</v>
      </c>
      <c r="AH26" s="124">
        <f>IF(N213=501,L213,"")</f>
        <v>22</v>
      </c>
      <c r="AI26" s="124">
        <f>IF(N214=501,L214,"")</f>
        <v>26</v>
      </c>
      <c r="AJ26" s="124">
        <f>IF(N215=501,L215,"")</f>
      </c>
      <c r="AK26" s="126" t="s">
        <v>34</v>
      </c>
      <c r="AL26" s="127">
        <f>H207</f>
        <v>0</v>
      </c>
      <c r="AM26" s="129">
        <f>I207</f>
        <v>0</v>
      </c>
      <c r="AN26" s="79" t="str">
        <f t="shared" si="2"/>
        <v>Ok</v>
      </c>
      <c r="AO26" s="54" t="str">
        <f t="shared" si="3"/>
        <v>-</v>
      </c>
    </row>
    <row r="27" spans="1:41" ht="30" customHeight="1">
      <c r="A27" s="114" t="s">
        <v>25</v>
      </c>
      <c r="B27" s="115" t="s">
        <v>48</v>
      </c>
      <c r="C27" s="327" t="str">
        <f>IF(tilasto!B15=0,"",tilasto!B15)</f>
        <v>Tomi Kinnunen "c"</v>
      </c>
      <c r="D27" s="327"/>
      <c r="E27" s="327"/>
      <c r="F27" s="327"/>
      <c r="G27" s="327"/>
      <c r="H27" s="116">
        <f>IF(C221=0,"",SUM(E221:E227)/SUM(C221:C227))</f>
        <v>22.021978021978022</v>
      </c>
      <c r="I27" s="117" t="s">
        <v>32</v>
      </c>
      <c r="J27" s="328" t="str">
        <f>IF(tilasto!B26=0,"",tilasto!B26)</f>
        <v>Kullervo Lauri</v>
      </c>
      <c r="K27" s="328"/>
      <c r="L27" s="328"/>
      <c r="M27" s="328"/>
      <c r="N27" s="328"/>
      <c r="O27" s="328"/>
      <c r="P27" s="116">
        <f>IF(L221=0,"",SUM(N221:N227)/SUM(L221:L227))</f>
        <v>19.988505747126435</v>
      </c>
      <c r="Q27" s="118"/>
      <c r="R27" s="119">
        <f t="shared" si="0"/>
        <v>4</v>
      </c>
      <c r="S27" s="120" t="s">
        <v>32</v>
      </c>
      <c r="T27" s="121">
        <f t="shared" si="1"/>
        <v>0</v>
      </c>
      <c r="U27" s="122" t="s">
        <v>33</v>
      </c>
      <c r="V27" s="123">
        <f>IF(E221=501,C221,IF(AM27="l",1,""))</f>
        <v>21</v>
      </c>
      <c r="W27" s="124">
        <f>IF(E222=501,C222,IF(AM27="l",1,""))</f>
        <v>27</v>
      </c>
      <c r="X27" s="124">
        <f>IF(E223=501,C223,IF(AM27="l",1,""))</f>
        <v>24</v>
      </c>
      <c r="Y27" s="124">
        <f>IF(E224=501,C224,IF(AM27="l",1,""))</f>
        <v>19</v>
      </c>
      <c r="Z27" s="124">
        <f>IF(E225=501,C225,"")</f>
      </c>
      <c r="AA27" s="124">
        <f>IF(E226=501,C226,"")</f>
      </c>
      <c r="AB27" s="124">
        <f>IF(E227=501,C227,"")</f>
      </c>
      <c r="AC27" s="125" t="s">
        <v>32</v>
      </c>
      <c r="AD27" s="124">
        <f>IF(N221=501,L221,IF(AL27="l",1,""))</f>
      </c>
      <c r="AE27" s="124">
        <f>IF(N222=501,L222,IF(AL27="l",1,""))</f>
      </c>
      <c r="AF27" s="124">
        <f>IF(N223=501,L223,IF(AL27="l",1,""))</f>
      </c>
      <c r="AG27" s="124">
        <f>IF(N224=501,L224,IF(AL27="l",1,""))</f>
      </c>
      <c r="AH27" s="124">
        <f>IF(N225=501,L225,"")</f>
      </c>
      <c r="AI27" s="124">
        <f>IF(N226=501,L226,"")</f>
      </c>
      <c r="AJ27" s="124">
        <f>IF(N227=501,L227,"")</f>
      </c>
      <c r="AK27" s="126" t="s">
        <v>34</v>
      </c>
      <c r="AL27" s="127">
        <f>H219</f>
        <v>0</v>
      </c>
      <c r="AM27" s="129">
        <f>I219</f>
        <v>0</v>
      </c>
      <c r="AN27" s="79" t="str">
        <f t="shared" si="2"/>
        <v>Ok</v>
      </c>
      <c r="AO27" s="54" t="str">
        <f t="shared" si="3"/>
        <v>-</v>
      </c>
    </row>
    <row r="28" spans="1:41" ht="30" customHeight="1">
      <c r="A28" s="114"/>
      <c r="B28" s="115" t="s">
        <v>49</v>
      </c>
      <c r="C28" s="327" t="str">
        <f>IF(tilasto!B16=0,"",tilasto!B16)</f>
        <v>Peter Selenius</v>
      </c>
      <c r="D28" s="327"/>
      <c r="E28" s="327"/>
      <c r="F28" s="327"/>
      <c r="G28" s="327"/>
      <c r="H28" s="116">
        <f>IF(C233=0,"",SUM(E233:E239)/SUM(C233:C239))</f>
        <v>23.41346153846154</v>
      </c>
      <c r="I28" s="117" t="s">
        <v>32</v>
      </c>
      <c r="J28" s="328" t="str">
        <f>IF(tilasto!B27=0,"",tilasto!B27)</f>
        <v>Mikael Heikkilä</v>
      </c>
      <c r="K28" s="328"/>
      <c r="L28" s="328"/>
      <c r="M28" s="328"/>
      <c r="N28" s="328"/>
      <c r="O28" s="328"/>
      <c r="P28" s="116">
        <f>IF(L233=0,"",SUM(N233:N239)/SUM(L233:L239))</f>
        <v>19.133333333333333</v>
      </c>
      <c r="Q28" s="118"/>
      <c r="R28" s="119">
        <f t="shared" si="0"/>
        <v>4</v>
      </c>
      <c r="S28" s="120" t="s">
        <v>32</v>
      </c>
      <c r="T28" s="121">
        <f t="shared" si="1"/>
        <v>1</v>
      </c>
      <c r="U28" s="122" t="s">
        <v>33</v>
      </c>
      <c r="V28" s="123">
        <f>IF(E233=501,C233,IF(AM28="l",1,""))</f>
        <v>23</v>
      </c>
      <c r="W28" s="124">
        <f>IF(E234=501,C234,IF(AM28="l",1,""))</f>
      </c>
      <c r="X28" s="124">
        <f>IF(E235=501,C235,IF(AM28="l",1,""))</f>
        <v>21</v>
      </c>
      <c r="Y28" s="124">
        <f>IF(E236=501,C236,IF(AM28="l",1,""))</f>
        <v>23</v>
      </c>
      <c r="Z28" s="124">
        <f>IF(E237=501,C237,"")</f>
        <v>16</v>
      </c>
      <c r="AA28" s="124">
        <f>IF(E238=501,C238,"")</f>
      </c>
      <c r="AB28" s="124">
        <f>IF(E239=501,C239,"")</f>
      </c>
      <c r="AC28" s="125" t="s">
        <v>32</v>
      </c>
      <c r="AD28" s="124">
        <f>IF(N233=501,L233,IF(AL28="l",1,""))</f>
      </c>
      <c r="AE28" s="124">
        <f>IF(N234=501,L234,IF(AL28="l",1,""))</f>
        <v>21</v>
      </c>
      <c r="AF28" s="124">
        <f>IF(N235=501,L235,IF(AL28="l",1,""))</f>
      </c>
      <c r="AG28" s="124">
        <f>IF(N236=501,L236,IF(AL28="l",1,""))</f>
      </c>
      <c r="AH28" s="124">
        <f>IF(N237=501,L237,"")</f>
      </c>
      <c r="AI28" s="124">
        <f>IF(N238=501,L238,"")</f>
      </c>
      <c r="AJ28" s="124">
        <f>IF(N239=501,L239,"")</f>
      </c>
      <c r="AK28" s="126" t="s">
        <v>34</v>
      </c>
      <c r="AL28" s="127">
        <f>H231</f>
        <v>0</v>
      </c>
      <c r="AM28" s="129">
        <f>I231</f>
        <v>0</v>
      </c>
      <c r="AN28" s="79" t="str">
        <f t="shared" si="2"/>
        <v>Ok</v>
      </c>
      <c r="AO28" s="54" t="str">
        <f t="shared" si="3"/>
        <v>-</v>
      </c>
    </row>
    <row r="29" spans="1:41" s="141" customFormat="1" ht="30" customHeight="1">
      <c r="A29" s="130"/>
      <c r="B29" s="131"/>
      <c r="C29" s="322"/>
      <c r="D29" s="322"/>
      <c r="E29" s="322"/>
      <c r="F29" s="322"/>
      <c r="G29" s="322"/>
      <c r="H29" s="322"/>
      <c r="I29" s="117"/>
      <c r="J29" s="323"/>
      <c r="K29" s="323"/>
      <c r="L29" s="323"/>
      <c r="M29" s="323"/>
      <c r="N29" s="323"/>
      <c r="O29" s="323"/>
      <c r="P29" s="132"/>
      <c r="Q29" s="133"/>
      <c r="R29" s="134"/>
      <c r="S29" s="135"/>
      <c r="T29" s="136"/>
      <c r="U29" s="122"/>
      <c r="V29" s="123"/>
      <c r="W29" s="124"/>
      <c r="X29" s="124"/>
      <c r="Y29" s="124"/>
      <c r="Z29" s="124"/>
      <c r="AA29" s="124"/>
      <c r="AB29" s="124"/>
      <c r="AC29" s="125"/>
      <c r="AD29" s="137"/>
      <c r="AE29" s="138"/>
      <c r="AF29" s="138"/>
      <c r="AG29" s="138"/>
      <c r="AH29" s="138"/>
      <c r="AI29" s="139"/>
      <c r="AJ29" s="140"/>
      <c r="AK29" s="126"/>
      <c r="AL29" s="127"/>
      <c r="AM29" s="129"/>
      <c r="AN29" s="79"/>
      <c r="AO29" s="54"/>
    </row>
    <row r="30" spans="1:41" ht="19.5" customHeight="1">
      <c r="A30" s="142" t="s">
        <v>50</v>
      </c>
      <c r="B30" s="69"/>
      <c r="C30" s="143"/>
      <c r="D30" s="143"/>
      <c r="E30" s="143"/>
      <c r="F30" s="143"/>
      <c r="G30" s="143"/>
      <c r="H30" s="144"/>
      <c r="I30" s="145"/>
      <c r="J30" s="145"/>
      <c r="K30" s="145"/>
      <c r="L30" s="145"/>
      <c r="M30" s="145"/>
      <c r="N30" s="144"/>
      <c r="O30" s="324" t="s">
        <v>51</v>
      </c>
      <c r="P30" s="324"/>
      <c r="Q30" s="143"/>
      <c r="R30" s="146">
        <f>SUMIF(R13:R29,"&gt;0",R13:R29)</f>
        <v>48</v>
      </c>
      <c r="S30" s="147" t="s">
        <v>32</v>
      </c>
      <c r="T30" s="148">
        <f>SUMIF(T13:T29,"&gt;0",T13:T29)</f>
        <v>37</v>
      </c>
      <c r="U30" s="144"/>
      <c r="V30" s="144"/>
      <c r="W30" s="144"/>
      <c r="X30" s="144"/>
      <c r="Y30" s="144"/>
      <c r="Z30" s="144"/>
      <c r="AA30" s="144"/>
      <c r="AB30" s="144"/>
      <c r="AC30" s="143"/>
      <c r="AD30" s="144"/>
      <c r="AE30" s="144"/>
      <c r="AF30" s="144"/>
      <c r="AG30" s="144"/>
      <c r="AH30" s="144"/>
      <c r="AI30" s="144"/>
      <c r="AJ30" s="144"/>
      <c r="AK30" s="144"/>
      <c r="AL30" s="149"/>
      <c r="AM30" s="150"/>
      <c r="AN30" s="151"/>
      <c r="AO30" s="151">
        <f>COUNTIF(AO13:AO20,"ei pelitietoja")</f>
        <v>0</v>
      </c>
    </row>
    <row r="31" spans="1:38" ht="10.5" customHeight="1">
      <c r="A31" s="69"/>
      <c r="B31" s="86"/>
      <c r="C31" s="86"/>
      <c r="D31" s="86"/>
      <c r="E31" s="86"/>
      <c r="F31" s="86"/>
      <c r="G31" s="86"/>
      <c r="H31" s="69"/>
      <c r="I31" s="77"/>
      <c r="J31" s="77"/>
      <c r="K31" s="77"/>
      <c r="L31" s="77"/>
      <c r="M31" s="77"/>
      <c r="N31" s="69"/>
      <c r="O31" s="69"/>
      <c r="P31" s="86"/>
      <c r="Q31" s="86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86"/>
      <c r="AD31" s="69"/>
      <c r="AE31" s="69"/>
      <c r="AF31" s="69"/>
      <c r="AG31" s="69"/>
      <c r="AH31" s="69"/>
      <c r="AI31" s="69"/>
      <c r="AJ31" s="69"/>
      <c r="AK31" s="69"/>
      <c r="AL31" s="103"/>
    </row>
    <row r="32" spans="1:41" s="153" customFormat="1" ht="15.75" customHeight="1">
      <c r="A32" s="69"/>
      <c r="B32" s="152" t="s">
        <v>52</v>
      </c>
      <c r="C32" s="86"/>
      <c r="D32" s="86"/>
      <c r="E32" s="86"/>
      <c r="F32" s="86"/>
      <c r="G32" s="86"/>
      <c r="H32" s="69"/>
      <c r="I32" s="77"/>
      <c r="J32" s="77"/>
      <c r="K32" s="77"/>
      <c r="L32" s="77"/>
      <c r="M32" s="77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103"/>
      <c r="AM32" s="54"/>
      <c r="AN32" s="54"/>
      <c r="AO32" s="54"/>
    </row>
    <row r="33" spans="1:41" ht="38.25" customHeight="1">
      <c r="A33" s="154"/>
      <c r="B33" s="325" t="str">
        <f>IF(B8&gt;="0",B8,"")</f>
        <v>Gröna</v>
      </c>
      <c r="C33" s="325"/>
      <c r="D33" s="325"/>
      <c r="E33" s="325"/>
      <c r="F33" s="325"/>
      <c r="G33" s="325"/>
      <c r="H33" s="325"/>
      <c r="I33" s="325"/>
      <c r="J33" s="155" t="s">
        <v>32</v>
      </c>
      <c r="K33" s="325" t="str">
        <f>IF(O8&gt;="0",O8,"")</f>
        <v>Siutti Darts</v>
      </c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154"/>
      <c r="W33" s="326">
        <f>IF(R30=0,0,COUNTIF(R11:R29,"4"))</f>
        <v>9</v>
      </c>
      <c r="X33" s="326"/>
      <c r="Y33" s="326"/>
      <c r="Z33" s="326"/>
      <c r="AA33" s="156"/>
      <c r="AB33" s="157" t="s">
        <v>32</v>
      </c>
      <c r="AC33" s="157"/>
      <c r="AD33" s="321">
        <f>IF(T30=0,0,COUNTIF(T11:T29,"4"))</f>
        <v>7</v>
      </c>
      <c r="AE33" s="321"/>
      <c r="AF33" s="321"/>
      <c r="AG33" s="321"/>
      <c r="AH33" s="154"/>
      <c r="AI33" s="154"/>
      <c r="AJ33" s="154"/>
      <c r="AK33" s="154"/>
      <c r="AL33" s="158"/>
      <c r="AM33" s="159"/>
      <c r="AN33" s="159"/>
      <c r="AO33" s="159"/>
    </row>
    <row r="34" spans="2:37" ht="10.5" customHeight="1">
      <c r="B34" s="58"/>
      <c r="C34" s="58"/>
      <c r="D34" s="58"/>
      <c r="E34" s="58"/>
      <c r="F34" s="58"/>
      <c r="G34" s="58"/>
      <c r="H34" s="160"/>
      <c r="I34" s="161"/>
      <c r="J34" s="161"/>
      <c r="K34" s="161"/>
      <c r="L34" s="161"/>
      <c r="M34" s="161"/>
      <c r="N34" s="160"/>
      <c r="O34" s="160"/>
      <c r="P34" s="162"/>
      <c r="Q34" s="162"/>
      <c r="R34" s="160"/>
      <c r="S34" s="160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2:37" ht="14.25" customHeight="1">
      <c r="B35" s="163" t="s">
        <v>53</v>
      </c>
      <c r="C35" s="6"/>
      <c r="D35" s="6"/>
      <c r="E35" s="6"/>
      <c r="F35" s="6"/>
      <c r="G35" s="6"/>
      <c r="H35" s="51"/>
      <c r="I35" s="58"/>
      <c r="J35" s="58"/>
      <c r="K35" s="58"/>
      <c r="L35" s="58"/>
      <c r="M35" s="58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1:37" ht="30" customHeight="1">
      <c r="A36" s="6"/>
      <c r="B36" s="317" t="str">
        <f>IF(tilasto!B13=0,"",tilasto!B13)</f>
        <v>Sami Högström</v>
      </c>
      <c r="C36" s="317"/>
      <c r="D36" s="317"/>
      <c r="E36" s="317"/>
      <c r="F36" s="317"/>
      <c r="G36" s="318">
        <v>106</v>
      </c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9" t="str">
        <f>IF(tilasto!B26=0,"",tilasto!B26)</f>
        <v>Kullervo Lauri</v>
      </c>
      <c r="S36" s="319"/>
      <c r="T36" s="319"/>
      <c r="U36" s="319"/>
      <c r="V36" s="319"/>
      <c r="W36" s="319"/>
      <c r="X36" s="319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</row>
    <row r="37" spans="1:41" s="69" customFormat="1" ht="30" customHeight="1">
      <c r="A37" s="51"/>
      <c r="B37" s="317" t="str">
        <f>IF(tilasto!B14=0,"",tilasto!B14)</f>
        <v>Matti Ek</v>
      </c>
      <c r="C37" s="317"/>
      <c r="D37" s="317"/>
      <c r="E37" s="317"/>
      <c r="F37" s="317"/>
      <c r="G37" s="318">
        <v>102.105</v>
      </c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9" t="str">
        <f>IF(tilasto!B27=0,"",tilasto!B27)</f>
        <v>Mikael Heikkilä</v>
      </c>
      <c r="S37" s="319"/>
      <c r="T37" s="319"/>
      <c r="U37" s="319"/>
      <c r="V37" s="319"/>
      <c r="W37" s="319"/>
      <c r="X37" s="319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79"/>
      <c r="AM37" s="79"/>
      <c r="AN37" s="79"/>
      <c r="AO37" s="79"/>
    </row>
    <row r="38" spans="2:41" s="69" customFormat="1" ht="30" customHeight="1">
      <c r="B38" s="317" t="str">
        <f>IF(tilasto!B15=0,"",tilasto!B15)</f>
        <v>Tomi Kinnunen "c"</v>
      </c>
      <c r="C38" s="317"/>
      <c r="D38" s="317"/>
      <c r="E38" s="317"/>
      <c r="F38" s="317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9" t="str">
        <f>IF(tilasto!B28=0,"",tilasto!B28)</f>
        <v>Tony Alanentalo</v>
      </c>
      <c r="S38" s="319"/>
      <c r="T38" s="319"/>
      <c r="U38" s="319"/>
      <c r="V38" s="319"/>
      <c r="W38" s="319"/>
      <c r="X38" s="319"/>
      <c r="Y38" s="320">
        <v>101.117</v>
      </c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164"/>
      <c r="AM38" s="164"/>
      <c r="AN38" s="164"/>
      <c r="AO38" s="164"/>
    </row>
    <row r="39" spans="1:41" ht="30" customHeight="1">
      <c r="A39" s="165"/>
      <c r="B39" s="317" t="str">
        <f>IF(tilasto!B16=0,"",tilasto!B16)</f>
        <v>Peter Selenius</v>
      </c>
      <c r="C39" s="317"/>
      <c r="D39" s="317"/>
      <c r="E39" s="317"/>
      <c r="F39" s="317"/>
      <c r="G39" s="318">
        <v>105</v>
      </c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9" t="str">
        <f>IF(tilasto!B29=0,"",tilasto!B29)</f>
        <v>Taito Heikkilä</v>
      </c>
      <c r="S39" s="319"/>
      <c r="T39" s="319"/>
      <c r="U39" s="319"/>
      <c r="V39" s="319"/>
      <c r="W39" s="319"/>
      <c r="X39" s="319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166"/>
      <c r="AM39" s="166"/>
      <c r="AN39" s="166"/>
      <c r="AO39" s="166"/>
    </row>
    <row r="40" spans="2:37" ht="12.75" customHeight="1">
      <c r="B40" s="51"/>
      <c r="C40" s="51"/>
      <c r="D40" s="51"/>
      <c r="E40" s="51"/>
      <c r="F40" s="51"/>
      <c r="G40" s="51"/>
      <c r="H40" s="51"/>
      <c r="I40" s="58"/>
      <c r="J40" s="58"/>
      <c r="K40" s="58"/>
      <c r="L40" s="58"/>
      <c r="M40" s="58"/>
      <c r="O40" s="3"/>
      <c r="P40" s="167"/>
      <c r="Q40" s="168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2:37" ht="15.75">
      <c r="B41" s="160" t="s">
        <v>54</v>
      </c>
      <c r="C41" s="51"/>
      <c r="D41" s="51"/>
      <c r="E41" s="51"/>
      <c r="F41" s="51"/>
      <c r="G41" s="51"/>
      <c r="H41" s="51"/>
      <c r="I41" s="58"/>
      <c r="J41" s="58"/>
      <c r="K41" s="58"/>
      <c r="L41" s="58"/>
      <c r="M41" s="58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2:37" ht="15"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</row>
    <row r="43" spans="2:37" ht="15"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</row>
    <row r="44" spans="2:37" s="79" customFormat="1" ht="15"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</row>
    <row r="45" spans="1:37" s="54" customFormat="1" ht="15">
      <c r="A45" s="79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</row>
    <row r="46" spans="1:31" s="54" customFormat="1" ht="15">
      <c r="A46" s="79"/>
      <c r="I46" s="169"/>
      <c r="J46" s="169"/>
      <c r="K46" s="169"/>
      <c r="L46" s="169"/>
      <c r="M46" s="169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</row>
    <row r="47" spans="1:31" s="54" customFormat="1" ht="15">
      <c r="A47" s="79"/>
      <c r="I47" s="169"/>
      <c r="J47" s="169"/>
      <c r="K47" s="169"/>
      <c r="L47" s="169"/>
      <c r="M47" s="169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</row>
    <row r="48" spans="1:30" s="54" customFormat="1" ht="15">
      <c r="A48" s="79"/>
      <c r="B48" s="51" t="s">
        <v>55</v>
      </c>
      <c r="I48" s="169"/>
      <c r="J48" s="169"/>
      <c r="K48" s="169"/>
      <c r="L48" s="169"/>
      <c r="M48" s="169"/>
      <c r="T48" s="170"/>
      <c r="V48" s="171">
        <f>COUNTIF(V53:V247,"TARKISTA JÄI-SARAKE")</f>
        <v>0</v>
      </c>
      <c r="AD48" s="171">
        <f>COUNTIF(AD53:AD247,"toinen TIKAT-sarake tyhjä !")</f>
        <v>0</v>
      </c>
    </row>
    <row r="49" spans="1:20" s="54" customFormat="1" ht="15">
      <c r="A49" s="79"/>
      <c r="H49" s="79"/>
      <c r="I49" s="169"/>
      <c r="J49" s="169"/>
      <c r="K49" s="169"/>
      <c r="L49" s="169"/>
      <c r="M49" s="169"/>
      <c r="T49" s="113"/>
    </row>
    <row r="50" spans="1:41" s="170" customFormat="1" ht="27.75" customHeight="1">
      <c r="A50" s="172"/>
      <c r="B50" s="173" t="s">
        <v>56</v>
      </c>
      <c r="C50" s="314" t="str">
        <f>C13</f>
        <v>Sami Högström</v>
      </c>
      <c r="D50" s="314"/>
      <c r="E50" s="314"/>
      <c r="F50" s="314"/>
      <c r="G50" s="314"/>
      <c r="H50" s="174">
        <f>IF(OR(H51="L",C50=0),0,1)</f>
        <v>1</v>
      </c>
      <c r="I50" s="175"/>
      <c r="J50" s="176"/>
      <c r="K50" s="177" t="s">
        <v>56</v>
      </c>
      <c r="L50" s="314" t="str">
        <f>J13</f>
        <v>Mikael Heikkilä</v>
      </c>
      <c r="M50" s="314"/>
      <c r="N50" s="314"/>
      <c r="O50" s="314"/>
      <c r="P50" s="314"/>
      <c r="Q50" s="314"/>
      <c r="R50" s="314"/>
      <c r="S50" s="178">
        <f>IF(OR(I51="L",L50=0),0,1)</f>
        <v>1</v>
      </c>
      <c r="T50" s="113"/>
      <c r="U50" s="79"/>
      <c r="V50" s="79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L50" s="54"/>
      <c r="AM50" s="54"/>
      <c r="AN50" s="54"/>
      <c r="AO50" s="54"/>
    </row>
    <row r="51" spans="2:41" s="170" customFormat="1" ht="15">
      <c r="B51" s="113"/>
      <c r="C51" s="113"/>
      <c r="D51" s="113"/>
      <c r="E51" s="113"/>
      <c r="F51" s="113"/>
      <c r="G51" s="113"/>
      <c r="H51" s="179"/>
      <c r="I51" s="309"/>
      <c r="J51" s="309"/>
      <c r="K51" s="180"/>
      <c r="L51" s="180"/>
      <c r="M51" s="180"/>
      <c r="N51" s="113"/>
      <c r="O51" s="113"/>
      <c r="P51" s="113"/>
      <c r="Q51" s="113"/>
      <c r="R51" s="113"/>
      <c r="S51" s="181"/>
      <c r="T51" s="113"/>
      <c r="U51" s="79"/>
      <c r="V51" s="79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L51" s="54"/>
      <c r="AM51" s="54"/>
      <c r="AN51" s="54"/>
      <c r="AO51" s="54"/>
    </row>
    <row r="52" spans="1:41" s="170" customFormat="1" ht="23.25" customHeight="1">
      <c r="A52" s="182"/>
      <c r="B52" s="183" t="s">
        <v>57</v>
      </c>
      <c r="C52" s="184" t="s">
        <v>11</v>
      </c>
      <c r="D52" s="184" t="s">
        <v>58</v>
      </c>
      <c r="E52" s="185" t="s">
        <v>12</v>
      </c>
      <c r="F52" s="184" t="s">
        <v>59</v>
      </c>
      <c r="G52" s="184" t="s">
        <v>60</v>
      </c>
      <c r="H52" s="184"/>
      <c r="I52" s="186"/>
      <c r="J52" s="187"/>
      <c r="K52" s="183" t="s">
        <v>57</v>
      </c>
      <c r="L52" s="184" t="s">
        <v>11</v>
      </c>
      <c r="M52" s="184" t="s">
        <v>58</v>
      </c>
      <c r="N52" s="185" t="s">
        <v>12</v>
      </c>
      <c r="O52" s="310" t="s">
        <v>59</v>
      </c>
      <c r="P52" s="310"/>
      <c r="Q52" s="188"/>
      <c r="R52" s="184" t="s">
        <v>60</v>
      </c>
      <c r="S52" s="181"/>
      <c r="T52" s="113"/>
      <c r="U52" s="79"/>
      <c r="V52" s="79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L52" s="54"/>
      <c r="AM52" s="54"/>
      <c r="AN52" s="54"/>
      <c r="AO52" s="54"/>
    </row>
    <row r="53" spans="1:41" s="170" customFormat="1" ht="31.5" customHeight="1">
      <c r="A53" s="182"/>
      <c r="B53" s="189">
        <v>1</v>
      </c>
      <c r="C53" s="190">
        <v>22</v>
      </c>
      <c r="D53" s="191"/>
      <c r="E53" s="192">
        <f aca="true" t="shared" si="4" ref="E53:E59">IF(C53=0," ",IF(C53=0,0,501-D53))</f>
        <v>501</v>
      </c>
      <c r="F53" s="190">
        <v>1</v>
      </c>
      <c r="G53" s="190"/>
      <c r="H53" s="193">
        <f>IF(AND(H50=1,S50=0),1,IF(COUNT(C53:C59)&gt;3,IF(COUNT(D53:D59)=4,0,1),0))</f>
        <v>1</v>
      </c>
      <c r="I53" s="194"/>
      <c r="J53" s="180"/>
      <c r="K53" s="189">
        <v>1</v>
      </c>
      <c r="L53" s="190">
        <v>21</v>
      </c>
      <c r="M53" s="191">
        <v>50</v>
      </c>
      <c r="N53" s="192">
        <f aca="true" t="shared" si="5" ref="N53:N59">IF(L53=0," ",IF(L53=0,0,501-M53))</f>
        <v>451</v>
      </c>
      <c r="O53" s="302">
        <v>1</v>
      </c>
      <c r="P53" s="302"/>
      <c r="Q53" s="302"/>
      <c r="R53" s="190"/>
      <c r="S53" s="181"/>
      <c r="T53" s="113"/>
      <c r="U53" s="193">
        <f>IF(AND(S50=1,H50=0),1,IF(COUNT(L53:L59)&gt;3,IF(COUNT(M53:M59)=4,0,1),0))</f>
        <v>0</v>
      </c>
      <c r="V53" s="195" t="str">
        <f>IF(AND(E53=501,N53=501),"TARKISTA JÄI-SARAKE"," ")</f>
        <v> </v>
      </c>
      <c r="W53" s="196"/>
      <c r="X53" s="196"/>
      <c r="Y53" s="196"/>
      <c r="Z53" s="196"/>
      <c r="AA53" s="196"/>
      <c r="AB53" s="196"/>
      <c r="AC53" s="196"/>
      <c r="AD53" s="197">
        <f>IF(AND(C53=0,L53&gt;0),"toinen TIKAT-sarake tyhjä !",IF(AND(C53&gt;0,L53=0),"toinen TIKAT-sarake tyhjä !",""))</f>
      </c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54"/>
    </row>
    <row r="54" spans="1:41" s="170" customFormat="1" ht="31.5" customHeight="1">
      <c r="A54" s="307" t="s">
        <v>61</v>
      </c>
      <c r="B54" s="189">
        <v>2</v>
      </c>
      <c r="C54" s="190">
        <v>15</v>
      </c>
      <c r="D54" s="191"/>
      <c r="E54" s="192">
        <f t="shared" si="4"/>
        <v>501</v>
      </c>
      <c r="F54" s="190">
        <v>3</v>
      </c>
      <c r="G54" s="190"/>
      <c r="H54" s="192"/>
      <c r="I54" s="194"/>
      <c r="J54" s="180"/>
      <c r="K54" s="189">
        <v>2</v>
      </c>
      <c r="L54" s="190">
        <v>15</v>
      </c>
      <c r="M54" s="191">
        <v>273</v>
      </c>
      <c r="N54" s="192">
        <f t="shared" si="5"/>
        <v>228</v>
      </c>
      <c r="O54" s="302"/>
      <c r="P54" s="302"/>
      <c r="Q54" s="302"/>
      <c r="R54" s="190"/>
      <c r="S54" s="181"/>
      <c r="T54" s="113"/>
      <c r="U54" s="79"/>
      <c r="V54" s="195" t="str">
        <f aca="true" t="shared" si="6" ref="V54:V59">IF(AND(E54=501,N54=501),"TARKISTA JÄI-SARAKE"," ")</f>
        <v> </v>
      </c>
      <c r="W54" s="198"/>
      <c r="X54" s="159"/>
      <c r="Y54" s="54"/>
      <c r="Z54" s="54"/>
      <c r="AA54" s="54"/>
      <c r="AB54" s="54"/>
      <c r="AC54" s="54"/>
      <c r="AD54" s="197">
        <f aca="true" t="shared" si="7" ref="AD54:AD59">IF(AND(C54=0,L54&gt;0),"toinen TIKAT-sarake tyhjä !",IF(AND(C54&gt;0,L54=0),"toinen TIKAT-sarake tyhjä !",""))</f>
      </c>
      <c r="AE54" s="54"/>
      <c r="AF54" s="54"/>
      <c r="AL54" s="54"/>
      <c r="AM54" s="54"/>
      <c r="AN54" s="54"/>
      <c r="AO54" s="54"/>
    </row>
    <row r="55" spans="1:41" s="170" customFormat="1" ht="31.5" customHeight="1">
      <c r="A55" s="307"/>
      <c r="B55" s="189">
        <v>3</v>
      </c>
      <c r="C55" s="190">
        <v>25</v>
      </c>
      <c r="D55" s="191"/>
      <c r="E55" s="192">
        <f t="shared" si="4"/>
        <v>501</v>
      </c>
      <c r="F55" s="190">
        <v>1</v>
      </c>
      <c r="G55" s="190"/>
      <c r="H55" s="192"/>
      <c r="I55" s="194"/>
      <c r="J55" s="180"/>
      <c r="K55" s="189">
        <v>3</v>
      </c>
      <c r="L55" s="190">
        <v>24</v>
      </c>
      <c r="M55" s="191">
        <v>6</v>
      </c>
      <c r="N55" s="192">
        <f t="shared" si="5"/>
        <v>495</v>
      </c>
      <c r="O55" s="302">
        <v>2</v>
      </c>
      <c r="P55" s="302"/>
      <c r="Q55" s="302"/>
      <c r="R55" s="190"/>
      <c r="S55" s="181"/>
      <c r="T55" s="113"/>
      <c r="U55" s="79"/>
      <c r="V55" s="195" t="str">
        <f t="shared" si="6"/>
        <v> </v>
      </c>
      <c r="W55" s="198"/>
      <c r="X55" s="159"/>
      <c r="Y55" s="54"/>
      <c r="Z55" s="54"/>
      <c r="AA55" s="54"/>
      <c r="AB55" s="54"/>
      <c r="AC55" s="54"/>
      <c r="AD55" s="197">
        <f t="shared" si="7"/>
      </c>
      <c r="AE55" s="54"/>
      <c r="AF55" s="54"/>
      <c r="AL55" s="54"/>
      <c r="AM55" s="54"/>
      <c r="AN55" s="54"/>
      <c r="AO55" s="54"/>
    </row>
    <row r="56" spans="1:41" s="170" customFormat="1" ht="31.5" customHeight="1">
      <c r="A56" s="307"/>
      <c r="B56" s="189">
        <v>4</v>
      </c>
      <c r="C56" s="190">
        <v>24</v>
      </c>
      <c r="D56" s="191"/>
      <c r="E56" s="192">
        <f t="shared" si="4"/>
        <v>501</v>
      </c>
      <c r="F56" s="190">
        <v>3</v>
      </c>
      <c r="G56" s="190"/>
      <c r="H56" s="192"/>
      <c r="I56" s="194"/>
      <c r="J56" s="180"/>
      <c r="K56" s="189">
        <v>4</v>
      </c>
      <c r="L56" s="190">
        <v>24</v>
      </c>
      <c r="M56" s="191">
        <v>52</v>
      </c>
      <c r="N56" s="192">
        <f t="shared" si="5"/>
        <v>449</v>
      </c>
      <c r="O56" s="302">
        <v>1</v>
      </c>
      <c r="P56" s="302"/>
      <c r="Q56" s="302"/>
      <c r="R56" s="190"/>
      <c r="S56" s="181"/>
      <c r="T56" s="113"/>
      <c r="U56" s="79"/>
      <c r="V56" s="195" t="str">
        <f t="shared" si="6"/>
        <v> </v>
      </c>
      <c r="W56" s="198"/>
      <c r="X56" s="159"/>
      <c r="Y56" s="54"/>
      <c r="Z56" s="54"/>
      <c r="AA56" s="54"/>
      <c r="AB56" s="54"/>
      <c r="AC56" s="54"/>
      <c r="AD56" s="197">
        <f t="shared" si="7"/>
      </c>
      <c r="AE56" s="54"/>
      <c r="AF56" s="54"/>
      <c r="AL56" s="54"/>
      <c r="AM56" s="54"/>
      <c r="AN56" s="54"/>
      <c r="AO56" s="54"/>
    </row>
    <row r="57" spans="1:41" s="170" customFormat="1" ht="31.5" customHeight="1">
      <c r="A57" s="182"/>
      <c r="B57" s="189">
        <v>5</v>
      </c>
      <c r="C57" s="190"/>
      <c r="D57" s="191"/>
      <c r="E57" s="192" t="str">
        <f t="shared" si="4"/>
        <v> </v>
      </c>
      <c r="F57" s="190"/>
      <c r="G57" s="190"/>
      <c r="H57" s="192"/>
      <c r="I57" s="194"/>
      <c r="J57" s="180"/>
      <c r="K57" s="189">
        <v>5</v>
      </c>
      <c r="L57" s="190"/>
      <c r="M57" s="191"/>
      <c r="N57" s="192" t="str">
        <f t="shared" si="5"/>
        <v> </v>
      </c>
      <c r="O57" s="302"/>
      <c r="P57" s="302"/>
      <c r="Q57" s="302"/>
      <c r="R57" s="190"/>
      <c r="S57" s="181"/>
      <c r="T57" s="113"/>
      <c r="U57" s="79"/>
      <c r="V57" s="195" t="str">
        <f t="shared" si="6"/>
        <v> </v>
      </c>
      <c r="W57" s="198"/>
      <c r="X57" s="159"/>
      <c r="Y57" s="54"/>
      <c r="Z57" s="54"/>
      <c r="AA57" s="54"/>
      <c r="AB57" s="54"/>
      <c r="AC57" s="54"/>
      <c r="AD57" s="197">
        <f t="shared" si="7"/>
      </c>
      <c r="AE57" s="54"/>
      <c r="AF57" s="54"/>
      <c r="AL57" s="54"/>
      <c r="AM57" s="54"/>
      <c r="AN57" s="54"/>
      <c r="AO57" s="54"/>
    </row>
    <row r="58" spans="1:41" s="170" customFormat="1" ht="31.5" customHeight="1">
      <c r="A58" s="113"/>
      <c r="B58" s="189">
        <v>6</v>
      </c>
      <c r="C58" s="190"/>
      <c r="D58" s="191"/>
      <c r="E58" s="192" t="str">
        <f t="shared" si="4"/>
        <v> </v>
      </c>
      <c r="F58" s="190"/>
      <c r="G58" s="190"/>
      <c r="H58" s="192"/>
      <c r="I58" s="194"/>
      <c r="J58" s="180"/>
      <c r="K58" s="189">
        <v>6</v>
      </c>
      <c r="L58" s="190"/>
      <c r="M58" s="191"/>
      <c r="N58" s="192" t="str">
        <f t="shared" si="5"/>
        <v> </v>
      </c>
      <c r="O58" s="302"/>
      <c r="P58" s="302"/>
      <c r="Q58" s="302"/>
      <c r="R58" s="190"/>
      <c r="S58" s="181"/>
      <c r="T58" s="113"/>
      <c r="U58" s="79"/>
      <c r="V58" s="195" t="str">
        <f t="shared" si="6"/>
        <v> </v>
      </c>
      <c r="W58" s="198"/>
      <c r="X58" s="159"/>
      <c r="Y58" s="54"/>
      <c r="Z58" s="54"/>
      <c r="AA58" s="54"/>
      <c r="AB58" s="54"/>
      <c r="AC58" s="54"/>
      <c r="AD58" s="197">
        <f t="shared" si="7"/>
      </c>
      <c r="AE58" s="54"/>
      <c r="AF58" s="54"/>
      <c r="AL58" s="54"/>
      <c r="AM58" s="54"/>
      <c r="AN58" s="54"/>
      <c r="AO58" s="54"/>
    </row>
    <row r="59" spans="1:41" s="170" customFormat="1" ht="31.5" customHeight="1">
      <c r="A59" s="113"/>
      <c r="B59" s="189">
        <v>7</v>
      </c>
      <c r="C59" s="190"/>
      <c r="D59" s="191"/>
      <c r="E59" s="192" t="str">
        <f t="shared" si="4"/>
        <v> </v>
      </c>
      <c r="F59" s="190"/>
      <c r="G59" s="190"/>
      <c r="H59" s="192"/>
      <c r="I59" s="194"/>
      <c r="J59" s="180"/>
      <c r="K59" s="189">
        <v>7</v>
      </c>
      <c r="L59" s="190"/>
      <c r="M59" s="191"/>
      <c r="N59" s="192" t="str">
        <f t="shared" si="5"/>
        <v> </v>
      </c>
      <c r="O59" s="302"/>
      <c r="P59" s="302"/>
      <c r="Q59" s="302"/>
      <c r="R59" s="190"/>
      <c r="S59" s="181"/>
      <c r="T59" s="113"/>
      <c r="U59" s="79"/>
      <c r="V59" s="195" t="str">
        <f t="shared" si="6"/>
        <v> </v>
      </c>
      <c r="W59" s="198"/>
      <c r="X59" s="159"/>
      <c r="Y59" s="54"/>
      <c r="Z59" s="54"/>
      <c r="AA59" s="54"/>
      <c r="AB59" s="54"/>
      <c r="AC59" s="54"/>
      <c r="AD59" s="197">
        <f t="shared" si="7"/>
      </c>
      <c r="AE59" s="54"/>
      <c r="AF59" s="54"/>
      <c r="AL59" s="54"/>
      <c r="AM59" s="54"/>
      <c r="AN59" s="54"/>
      <c r="AO59" s="54"/>
    </row>
    <row r="60" spans="1:41" s="170" customFormat="1" ht="23.25" customHeight="1">
      <c r="A60" s="199" t="s">
        <v>61</v>
      </c>
      <c r="B60" s="200"/>
      <c r="C60" s="201">
        <f>COUNTIF(C53:C59,"&gt;0")</f>
        <v>4</v>
      </c>
      <c r="D60" s="201">
        <f>COUNTIF(D53:D59,"&gt;0")</f>
        <v>0</v>
      </c>
      <c r="E60" s="200"/>
      <c r="F60" s="200"/>
      <c r="G60" s="200"/>
      <c r="H60" s="200"/>
      <c r="I60" s="202"/>
      <c r="J60" s="203"/>
      <c r="K60" s="203"/>
      <c r="L60" s="201">
        <f>COUNTIF(L53:L59,"&gt;0")</f>
        <v>4</v>
      </c>
      <c r="M60" s="201">
        <f>COUNTIF(M53:M59,"&gt;0")</f>
        <v>4</v>
      </c>
      <c r="N60" s="200"/>
      <c r="O60" s="200"/>
      <c r="P60" s="200"/>
      <c r="Q60" s="200"/>
      <c r="R60" s="200"/>
      <c r="S60" s="204"/>
      <c r="T60" s="113"/>
      <c r="U60" s="79"/>
      <c r="V60" s="205"/>
      <c r="W60" s="54"/>
      <c r="X60" s="54"/>
      <c r="Y60" s="54"/>
      <c r="Z60" s="54"/>
      <c r="AA60" s="54"/>
      <c r="AB60" s="54"/>
      <c r="AC60" s="54"/>
      <c r="AD60" s="196"/>
      <c r="AE60" s="54"/>
      <c r="AF60" s="54"/>
      <c r="AL60" s="54"/>
      <c r="AM60" s="54"/>
      <c r="AN60" s="54"/>
      <c r="AO60" s="54"/>
    </row>
    <row r="61" spans="1:30" s="54" customFormat="1" ht="36.75" customHeight="1">
      <c r="A61" s="79"/>
      <c r="H61" s="170"/>
      <c r="I61" s="169"/>
      <c r="J61" s="169"/>
      <c r="K61" s="169"/>
      <c r="L61" s="169"/>
      <c r="M61" s="169"/>
      <c r="T61" s="113"/>
      <c r="V61" s="196"/>
      <c r="AD61" s="196"/>
    </row>
    <row r="62" spans="1:41" s="170" customFormat="1" ht="27.75" customHeight="1">
      <c r="A62" s="172"/>
      <c r="B62" s="173" t="s">
        <v>56</v>
      </c>
      <c r="C62" s="314" t="str">
        <f>C14</f>
        <v>Matti Ek</v>
      </c>
      <c r="D62" s="314"/>
      <c r="E62" s="314"/>
      <c r="F62" s="314"/>
      <c r="G62" s="314"/>
      <c r="H62" s="174">
        <f>IF(OR(H63="L",C62=0),0,1)</f>
        <v>1</v>
      </c>
      <c r="I62" s="175"/>
      <c r="J62" s="176"/>
      <c r="K62" s="177" t="s">
        <v>56</v>
      </c>
      <c r="L62" s="314" t="str">
        <f>J14</f>
        <v>Kullervo Lauri</v>
      </c>
      <c r="M62" s="314"/>
      <c r="N62" s="314"/>
      <c r="O62" s="314"/>
      <c r="P62" s="314"/>
      <c r="Q62" s="314"/>
      <c r="R62" s="314"/>
      <c r="S62" s="178">
        <f>IF(OR(I63="L",L62=0),0,1)</f>
        <v>1</v>
      </c>
      <c r="U62" s="54"/>
      <c r="V62" s="196"/>
      <c r="W62" s="54"/>
      <c r="X62" s="54"/>
      <c r="Y62" s="54"/>
      <c r="Z62" s="54"/>
      <c r="AA62" s="54"/>
      <c r="AB62" s="54"/>
      <c r="AC62" s="54"/>
      <c r="AD62" s="196"/>
      <c r="AE62" s="54"/>
      <c r="AF62" s="54"/>
      <c r="AL62" s="54"/>
      <c r="AM62" s="54"/>
      <c r="AN62" s="54"/>
      <c r="AO62" s="54"/>
    </row>
    <row r="63" spans="1:41" s="170" customFormat="1" ht="15">
      <c r="A63" s="182"/>
      <c r="B63" s="113"/>
      <c r="C63" s="113"/>
      <c r="D63" s="113"/>
      <c r="E63" s="113"/>
      <c r="F63" s="113"/>
      <c r="G63" s="113"/>
      <c r="H63" s="179"/>
      <c r="I63" s="309"/>
      <c r="J63" s="309"/>
      <c r="K63" s="180"/>
      <c r="L63" s="180"/>
      <c r="M63" s="180"/>
      <c r="N63" s="113"/>
      <c r="O63" s="113"/>
      <c r="P63" s="113"/>
      <c r="Q63" s="113"/>
      <c r="R63" s="113"/>
      <c r="S63" s="181"/>
      <c r="U63" s="54"/>
      <c r="V63" s="196"/>
      <c r="W63" s="54"/>
      <c r="X63" s="54"/>
      <c r="Y63" s="54"/>
      <c r="Z63" s="54"/>
      <c r="AA63" s="54"/>
      <c r="AB63" s="54"/>
      <c r="AC63" s="54"/>
      <c r="AD63" s="196"/>
      <c r="AE63" s="54"/>
      <c r="AF63" s="54"/>
      <c r="AL63" s="54"/>
      <c r="AM63" s="54"/>
      <c r="AN63" s="54"/>
      <c r="AO63" s="54"/>
    </row>
    <row r="64" spans="1:41" s="170" customFormat="1" ht="23.25" customHeight="1">
      <c r="A64" s="182"/>
      <c r="B64" s="183" t="s">
        <v>57</v>
      </c>
      <c r="C64" s="184" t="s">
        <v>11</v>
      </c>
      <c r="D64" s="184" t="s">
        <v>58</v>
      </c>
      <c r="E64" s="185" t="s">
        <v>12</v>
      </c>
      <c r="F64" s="184" t="s">
        <v>59</v>
      </c>
      <c r="G64" s="184" t="s">
        <v>60</v>
      </c>
      <c r="H64" s="184"/>
      <c r="I64" s="186"/>
      <c r="J64" s="187"/>
      <c r="K64" s="183" t="s">
        <v>57</v>
      </c>
      <c r="L64" s="184" t="s">
        <v>11</v>
      </c>
      <c r="M64" s="184" t="s">
        <v>58</v>
      </c>
      <c r="N64" s="185" t="s">
        <v>12</v>
      </c>
      <c r="O64" s="310" t="s">
        <v>59</v>
      </c>
      <c r="P64" s="310"/>
      <c r="Q64" s="188"/>
      <c r="R64" s="184" t="s">
        <v>60</v>
      </c>
      <c r="S64" s="181"/>
      <c r="U64" s="54"/>
      <c r="V64" s="196"/>
      <c r="W64" s="54"/>
      <c r="X64" s="54"/>
      <c r="Y64" s="54"/>
      <c r="Z64" s="54"/>
      <c r="AA64" s="54"/>
      <c r="AB64" s="54"/>
      <c r="AC64" s="54"/>
      <c r="AD64" s="196"/>
      <c r="AE64" s="54"/>
      <c r="AF64" s="54"/>
      <c r="AL64" s="54"/>
      <c r="AM64" s="54"/>
      <c r="AN64" s="54"/>
      <c r="AO64" s="54"/>
    </row>
    <row r="65" spans="1:41" s="170" customFormat="1" ht="30.75" customHeight="1">
      <c r="A65" s="182"/>
      <c r="B65" s="189">
        <v>1</v>
      </c>
      <c r="C65" s="190">
        <v>27</v>
      </c>
      <c r="D65" s="191">
        <v>2</v>
      </c>
      <c r="E65" s="192">
        <f>IF(C65=0,"",IF(C65=0,0,501-D65))</f>
        <v>499</v>
      </c>
      <c r="F65" s="190">
        <v>2</v>
      </c>
      <c r="G65" s="190">
        <v>1</v>
      </c>
      <c r="H65" s="193">
        <f>IF(AND(H62=1,S62=0),1,IF(COUNT(C65:C71)&gt;3,IF(COUNT(D65:D71)=4,0,1),0))</f>
        <v>1</v>
      </c>
      <c r="I65" s="194"/>
      <c r="J65" s="180"/>
      <c r="K65" s="189">
        <v>1</v>
      </c>
      <c r="L65" s="190">
        <v>25</v>
      </c>
      <c r="M65" s="191"/>
      <c r="N65" s="192">
        <f aca="true" t="shared" si="8" ref="N65:N71">IF(L65=0," ",IF(L65=0,0,501-M65))</f>
        <v>501</v>
      </c>
      <c r="O65" s="302">
        <v>1</v>
      </c>
      <c r="P65" s="302"/>
      <c r="Q65" s="302"/>
      <c r="R65" s="190"/>
      <c r="S65" s="181"/>
      <c r="U65" s="206">
        <f>IF(AND(S62=1,H62=0),1,IF(COUNT(L65:L71)&gt;3,IF(COUNT(M65:M71)=4,0,1),0))</f>
        <v>0</v>
      </c>
      <c r="V65" s="195" t="str">
        <f aca="true" t="shared" si="9" ref="V65:V71">IF(AND(E65=501,N65=501),"TARKISTA JÄI-SARAKE"," ")</f>
        <v> </v>
      </c>
      <c r="W65" s="196"/>
      <c r="X65" s="196"/>
      <c r="Y65" s="196"/>
      <c r="Z65" s="196"/>
      <c r="AA65" s="196"/>
      <c r="AB65" s="196"/>
      <c r="AC65" s="196"/>
      <c r="AD65" s="197">
        <f aca="true" t="shared" si="10" ref="AD65:AD71">IF(AND(C65=0,L65&gt;0),"toinen TIKAT-sarake tyhjä !",IF(AND(C65&gt;0,L65=0),"toinen TIKAT-sarake tyhjä !",""))</f>
      </c>
      <c r="AE65" s="196"/>
      <c r="AF65" s="196"/>
      <c r="AG65" s="196"/>
      <c r="AH65" s="196"/>
      <c r="AI65" s="196"/>
      <c r="AJ65" s="196"/>
      <c r="AK65" s="196"/>
      <c r="AL65" s="196"/>
      <c r="AM65" s="196"/>
      <c r="AN65" s="54"/>
      <c r="AO65" s="54"/>
    </row>
    <row r="66" spans="1:41" s="170" customFormat="1" ht="30.75" customHeight="1">
      <c r="A66" s="307" t="s">
        <v>62</v>
      </c>
      <c r="B66" s="189">
        <v>2</v>
      </c>
      <c r="C66" s="190">
        <v>24</v>
      </c>
      <c r="D66" s="191">
        <v>63</v>
      </c>
      <c r="E66" s="192">
        <f aca="true" t="shared" si="11" ref="E66:E71">IF(C66=0," ",IF(C66=0,0,501-D66))</f>
        <v>438</v>
      </c>
      <c r="F66" s="190"/>
      <c r="G66" s="190"/>
      <c r="H66" s="113"/>
      <c r="I66" s="194"/>
      <c r="J66" s="180"/>
      <c r="K66" s="189">
        <v>2</v>
      </c>
      <c r="L66" s="190">
        <v>26</v>
      </c>
      <c r="M66" s="191"/>
      <c r="N66" s="192">
        <f t="shared" si="8"/>
        <v>501</v>
      </c>
      <c r="O66" s="302">
        <v>1</v>
      </c>
      <c r="P66" s="302"/>
      <c r="Q66" s="302"/>
      <c r="R66" s="190"/>
      <c r="S66" s="181"/>
      <c r="U66" s="54"/>
      <c r="V66" s="195" t="str">
        <f t="shared" si="9"/>
        <v> </v>
      </c>
      <c r="W66" s="198"/>
      <c r="X66" s="159"/>
      <c r="Y66" s="54"/>
      <c r="Z66" s="54"/>
      <c r="AA66" s="54"/>
      <c r="AB66" s="54"/>
      <c r="AC66" s="54"/>
      <c r="AD66" s="197">
        <f t="shared" si="10"/>
      </c>
      <c r="AE66" s="54"/>
      <c r="AF66" s="54"/>
      <c r="AL66" s="54"/>
      <c r="AM66" s="54"/>
      <c r="AN66" s="54"/>
      <c r="AO66" s="54"/>
    </row>
    <row r="67" spans="1:41" s="170" customFormat="1" ht="30.75" customHeight="1">
      <c r="A67" s="307"/>
      <c r="B67" s="189">
        <v>3</v>
      </c>
      <c r="C67" s="190">
        <v>23</v>
      </c>
      <c r="D67" s="191"/>
      <c r="E67" s="192">
        <f t="shared" si="11"/>
        <v>501</v>
      </c>
      <c r="F67" s="190">
        <v>2</v>
      </c>
      <c r="G67" s="190">
        <v>1</v>
      </c>
      <c r="H67" s="113"/>
      <c r="I67" s="194"/>
      <c r="J67" s="180"/>
      <c r="K67" s="189">
        <v>3</v>
      </c>
      <c r="L67" s="190">
        <v>21</v>
      </c>
      <c r="M67" s="191">
        <v>166</v>
      </c>
      <c r="N67" s="192">
        <f t="shared" si="8"/>
        <v>335</v>
      </c>
      <c r="O67" s="302"/>
      <c r="P67" s="302"/>
      <c r="Q67" s="302"/>
      <c r="R67" s="190"/>
      <c r="S67" s="181"/>
      <c r="U67" s="54"/>
      <c r="V67" s="195" t="str">
        <f t="shared" si="9"/>
        <v> </v>
      </c>
      <c r="W67" s="198"/>
      <c r="X67" s="159"/>
      <c r="Y67" s="54"/>
      <c r="Z67" s="54"/>
      <c r="AA67" s="54"/>
      <c r="AB67" s="54"/>
      <c r="AC67" s="54"/>
      <c r="AD67" s="197">
        <f t="shared" si="10"/>
      </c>
      <c r="AE67" s="54"/>
      <c r="AF67" s="54"/>
      <c r="AL67" s="54"/>
      <c r="AM67" s="54"/>
      <c r="AN67" s="54"/>
      <c r="AO67" s="54"/>
    </row>
    <row r="68" spans="1:41" s="170" customFormat="1" ht="30.75" customHeight="1">
      <c r="A68" s="307"/>
      <c r="B68" s="189">
        <v>4</v>
      </c>
      <c r="C68" s="190">
        <v>23</v>
      </c>
      <c r="D68" s="191"/>
      <c r="E68" s="192">
        <f t="shared" si="11"/>
        <v>501</v>
      </c>
      <c r="F68" s="190">
        <v>2</v>
      </c>
      <c r="G68" s="190"/>
      <c r="H68" s="113"/>
      <c r="I68" s="194"/>
      <c r="J68" s="180"/>
      <c r="K68" s="189">
        <v>4</v>
      </c>
      <c r="L68" s="190">
        <v>24</v>
      </c>
      <c r="M68" s="191">
        <v>8</v>
      </c>
      <c r="N68" s="192">
        <f t="shared" si="8"/>
        <v>493</v>
      </c>
      <c r="O68" s="302">
        <v>1</v>
      </c>
      <c r="P68" s="302"/>
      <c r="Q68" s="302"/>
      <c r="R68" s="190"/>
      <c r="S68" s="181"/>
      <c r="U68" s="54"/>
      <c r="V68" s="195" t="str">
        <f t="shared" si="9"/>
        <v> </v>
      </c>
      <c r="W68" s="198"/>
      <c r="X68" s="159"/>
      <c r="Y68" s="54"/>
      <c r="Z68" s="54"/>
      <c r="AA68" s="54"/>
      <c r="AB68" s="54"/>
      <c r="AC68" s="54"/>
      <c r="AD68" s="197">
        <f t="shared" si="10"/>
      </c>
      <c r="AE68" s="54"/>
      <c r="AF68" s="54"/>
      <c r="AL68" s="54"/>
      <c r="AM68" s="54"/>
      <c r="AN68" s="54"/>
      <c r="AO68" s="54"/>
    </row>
    <row r="69" spans="1:41" s="170" customFormat="1" ht="30.75" customHeight="1">
      <c r="A69" s="182"/>
      <c r="B69" s="189">
        <v>5</v>
      </c>
      <c r="C69" s="190">
        <v>26</v>
      </c>
      <c r="D69" s="191"/>
      <c r="E69" s="192">
        <f t="shared" si="11"/>
        <v>501</v>
      </c>
      <c r="F69" s="190">
        <v>1</v>
      </c>
      <c r="G69" s="190"/>
      <c r="H69" s="113"/>
      <c r="I69" s="194"/>
      <c r="J69" s="180"/>
      <c r="K69" s="189">
        <v>5</v>
      </c>
      <c r="L69" s="190">
        <v>24</v>
      </c>
      <c r="M69" s="191">
        <v>20</v>
      </c>
      <c r="N69" s="192">
        <f t="shared" si="8"/>
        <v>481</v>
      </c>
      <c r="O69" s="302">
        <v>1</v>
      </c>
      <c r="P69" s="302"/>
      <c r="Q69" s="302"/>
      <c r="R69" s="190"/>
      <c r="S69" s="181"/>
      <c r="U69" s="54"/>
      <c r="V69" s="195" t="str">
        <f t="shared" si="9"/>
        <v> </v>
      </c>
      <c r="W69" s="198"/>
      <c r="X69" s="159"/>
      <c r="Y69" s="54"/>
      <c r="Z69" s="54"/>
      <c r="AA69" s="54"/>
      <c r="AB69" s="54"/>
      <c r="AC69" s="54"/>
      <c r="AD69" s="197">
        <f t="shared" si="10"/>
      </c>
      <c r="AE69" s="54"/>
      <c r="AF69" s="54"/>
      <c r="AL69" s="54"/>
      <c r="AM69" s="54"/>
      <c r="AN69" s="54"/>
      <c r="AO69" s="54"/>
    </row>
    <row r="70" spans="1:41" s="170" customFormat="1" ht="30.75" customHeight="1">
      <c r="A70" s="182"/>
      <c r="B70" s="189">
        <v>6</v>
      </c>
      <c r="C70" s="190">
        <v>18</v>
      </c>
      <c r="D70" s="191">
        <v>208</v>
      </c>
      <c r="E70" s="192">
        <f t="shared" si="11"/>
        <v>293</v>
      </c>
      <c r="F70" s="190"/>
      <c r="G70" s="190"/>
      <c r="H70" s="113"/>
      <c r="I70" s="194"/>
      <c r="J70" s="180"/>
      <c r="K70" s="189">
        <v>6</v>
      </c>
      <c r="L70" s="190">
        <v>19</v>
      </c>
      <c r="M70" s="191"/>
      <c r="N70" s="192">
        <f t="shared" si="8"/>
        <v>501</v>
      </c>
      <c r="O70" s="302">
        <v>1</v>
      </c>
      <c r="P70" s="302"/>
      <c r="Q70" s="302"/>
      <c r="R70" s="190">
        <v>1</v>
      </c>
      <c r="S70" s="181"/>
      <c r="U70" s="54"/>
      <c r="V70" s="195" t="str">
        <f t="shared" si="9"/>
        <v> </v>
      </c>
      <c r="W70" s="198"/>
      <c r="X70" s="159"/>
      <c r="Y70" s="54"/>
      <c r="Z70" s="54"/>
      <c r="AA70" s="54"/>
      <c r="AB70" s="54"/>
      <c r="AC70" s="54"/>
      <c r="AD70" s="197">
        <f t="shared" si="10"/>
      </c>
      <c r="AE70" s="54"/>
      <c r="AF70" s="54"/>
      <c r="AL70" s="54"/>
      <c r="AM70" s="54"/>
      <c r="AN70" s="54"/>
      <c r="AO70" s="54"/>
    </row>
    <row r="71" spans="1:41" s="170" customFormat="1" ht="30.75" customHeight="1">
      <c r="A71" s="182"/>
      <c r="B71" s="189">
        <v>7</v>
      </c>
      <c r="C71" s="190">
        <v>21</v>
      </c>
      <c r="D71" s="191"/>
      <c r="E71" s="192">
        <f t="shared" si="11"/>
        <v>501</v>
      </c>
      <c r="F71" s="190">
        <v>2</v>
      </c>
      <c r="G71" s="190"/>
      <c r="H71" s="113"/>
      <c r="I71" s="194"/>
      <c r="J71" s="180"/>
      <c r="K71" s="189">
        <v>7</v>
      </c>
      <c r="L71" s="190">
        <v>18</v>
      </c>
      <c r="M71" s="191">
        <v>193</v>
      </c>
      <c r="N71" s="192">
        <f t="shared" si="8"/>
        <v>308</v>
      </c>
      <c r="O71" s="302"/>
      <c r="P71" s="302"/>
      <c r="Q71" s="302"/>
      <c r="R71" s="190"/>
      <c r="S71" s="181"/>
      <c r="U71" s="54"/>
      <c r="V71" s="195" t="str">
        <f t="shared" si="9"/>
        <v> </v>
      </c>
      <c r="W71" s="198"/>
      <c r="X71" s="159"/>
      <c r="Y71" s="54"/>
      <c r="Z71" s="54"/>
      <c r="AA71" s="54"/>
      <c r="AB71" s="54"/>
      <c r="AC71" s="54"/>
      <c r="AD71" s="197">
        <f t="shared" si="10"/>
      </c>
      <c r="AE71" s="54"/>
      <c r="AF71" s="54"/>
      <c r="AL71" s="54"/>
      <c r="AM71" s="54"/>
      <c r="AN71" s="54"/>
      <c r="AO71" s="54"/>
    </row>
    <row r="72" spans="1:41" s="170" customFormat="1" ht="17.25" customHeight="1">
      <c r="A72" s="207"/>
      <c r="B72" s="199" t="s">
        <v>62</v>
      </c>
      <c r="C72" s="201">
        <f>COUNTIF(C65:C71,"&gt;0")</f>
        <v>7</v>
      </c>
      <c r="D72" s="201">
        <f>COUNTIF(D65:D71,"&gt;0")</f>
        <v>3</v>
      </c>
      <c r="E72" s="200"/>
      <c r="F72" s="200"/>
      <c r="G72" s="200"/>
      <c r="H72" s="200"/>
      <c r="I72" s="202"/>
      <c r="J72" s="203"/>
      <c r="K72" s="203"/>
      <c r="L72" s="201">
        <f>COUNTIF(L65:L71,"&gt;0")</f>
        <v>7</v>
      </c>
      <c r="M72" s="201">
        <f>COUNTIF(M65:M71,"&gt;0")</f>
        <v>4</v>
      </c>
      <c r="N72" s="200"/>
      <c r="O72" s="200"/>
      <c r="P72" s="200"/>
      <c r="Q72" s="200"/>
      <c r="R72" s="200"/>
      <c r="S72" s="204"/>
      <c r="U72" s="54"/>
      <c r="V72" s="196"/>
      <c r="W72" s="54"/>
      <c r="X72" s="54"/>
      <c r="Y72" s="54"/>
      <c r="Z72" s="54"/>
      <c r="AA72" s="54"/>
      <c r="AB72" s="54"/>
      <c r="AC72" s="54"/>
      <c r="AD72" s="196"/>
      <c r="AE72" s="54"/>
      <c r="AF72" s="54"/>
      <c r="AL72" s="54"/>
      <c r="AM72" s="54"/>
      <c r="AN72" s="54"/>
      <c r="AO72" s="54"/>
    </row>
    <row r="73" spans="1:30" s="54" customFormat="1" ht="36" customHeight="1">
      <c r="A73" s="79"/>
      <c r="H73" s="170"/>
      <c r="I73" s="169"/>
      <c r="J73" s="169"/>
      <c r="K73" s="169"/>
      <c r="L73" s="169"/>
      <c r="M73" s="169"/>
      <c r="T73" s="170"/>
      <c r="V73" s="196"/>
      <c r="AD73" s="196"/>
    </row>
    <row r="74" spans="1:41" s="170" customFormat="1" ht="27" customHeight="1">
      <c r="A74" s="172"/>
      <c r="B74" s="173" t="s">
        <v>56</v>
      </c>
      <c r="C74" s="314" t="str">
        <f>C15</f>
        <v>Tomi Kinnunen "c"</v>
      </c>
      <c r="D74" s="314"/>
      <c r="E74" s="314"/>
      <c r="F74" s="314"/>
      <c r="G74" s="314"/>
      <c r="H74" s="174">
        <f>IF(OR(H75="L",C74=0),0,1)</f>
        <v>1</v>
      </c>
      <c r="I74" s="175"/>
      <c r="J74" s="176"/>
      <c r="K74" s="177" t="s">
        <v>56</v>
      </c>
      <c r="L74" s="314" t="str">
        <f>J15</f>
        <v>Taito Heikkilä</v>
      </c>
      <c r="M74" s="314"/>
      <c r="N74" s="314"/>
      <c r="O74" s="314"/>
      <c r="P74" s="314"/>
      <c r="Q74" s="314"/>
      <c r="R74" s="314"/>
      <c r="S74" s="178">
        <f>IF(OR(I75="L",L74=0),0,1)</f>
        <v>1</v>
      </c>
      <c r="U74" s="54"/>
      <c r="V74" s="196"/>
      <c r="W74" s="54"/>
      <c r="X74" s="54"/>
      <c r="Y74" s="54"/>
      <c r="Z74" s="54"/>
      <c r="AA74" s="54"/>
      <c r="AB74" s="54"/>
      <c r="AC74" s="54"/>
      <c r="AD74" s="196"/>
      <c r="AE74" s="54"/>
      <c r="AF74" s="54"/>
      <c r="AL74" s="54"/>
      <c r="AM74" s="54"/>
      <c r="AN74" s="54"/>
      <c r="AO74" s="54"/>
    </row>
    <row r="75" spans="1:41" s="170" customFormat="1" ht="15">
      <c r="A75" s="182"/>
      <c r="B75" s="113"/>
      <c r="C75" s="113"/>
      <c r="D75" s="113"/>
      <c r="E75" s="113"/>
      <c r="F75" s="113"/>
      <c r="G75" s="113"/>
      <c r="H75" s="179"/>
      <c r="I75" s="309"/>
      <c r="J75" s="309"/>
      <c r="K75" s="180"/>
      <c r="L75" s="180"/>
      <c r="M75" s="180"/>
      <c r="N75" s="113"/>
      <c r="O75" s="113"/>
      <c r="P75" s="113"/>
      <c r="Q75" s="113"/>
      <c r="R75" s="113"/>
      <c r="S75" s="181"/>
      <c r="U75" s="54"/>
      <c r="V75" s="196"/>
      <c r="W75" s="54"/>
      <c r="X75" s="54"/>
      <c r="Y75" s="54"/>
      <c r="Z75" s="54"/>
      <c r="AA75" s="54"/>
      <c r="AB75" s="54"/>
      <c r="AC75" s="54"/>
      <c r="AD75" s="196"/>
      <c r="AE75" s="54"/>
      <c r="AF75" s="54"/>
      <c r="AL75" s="54"/>
      <c r="AM75" s="54"/>
      <c r="AN75" s="54"/>
      <c r="AO75" s="54"/>
    </row>
    <row r="76" spans="1:41" s="170" customFormat="1" ht="15">
      <c r="A76" s="182"/>
      <c r="B76" s="183" t="s">
        <v>57</v>
      </c>
      <c r="C76" s="184" t="s">
        <v>11</v>
      </c>
      <c r="D76" s="184" t="s">
        <v>58</v>
      </c>
      <c r="E76" s="185" t="s">
        <v>12</v>
      </c>
      <c r="F76" s="184" t="s">
        <v>59</v>
      </c>
      <c r="G76" s="184" t="s">
        <v>60</v>
      </c>
      <c r="H76" s="208"/>
      <c r="I76" s="186"/>
      <c r="J76" s="187"/>
      <c r="K76" s="183" t="s">
        <v>57</v>
      </c>
      <c r="L76" s="184" t="s">
        <v>11</v>
      </c>
      <c r="M76" s="184" t="s">
        <v>58</v>
      </c>
      <c r="N76" s="185" t="s">
        <v>12</v>
      </c>
      <c r="O76" s="310" t="s">
        <v>59</v>
      </c>
      <c r="P76" s="310"/>
      <c r="Q76" s="188"/>
      <c r="R76" s="184" t="s">
        <v>60</v>
      </c>
      <c r="S76" s="181"/>
      <c r="U76" s="54"/>
      <c r="V76" s="196"/>
      <c r="W76" s="54"/>
      <c r="X76" s="54"/>
      <c r="Y76" s="54"/>
      <c r="Z76" s="54"/>
      <c r="AA76" s="54"/>
      <c r="AB76" s="54"/>
      <c r="AC76" s="54"/>
      <c r="AD76" s="196"/>
      <c r="AE76" s="54"/>
      <c r="AF76" s="54"/>
      <c r="AL76" s="54"/>
      <c r="AM76" s="54"/>
      <c r="AN76" s="54"/>
      <c r="AO76" s="54"/>
    </row>
    <row r="77" spans="1:41" s="170" customFormat="1" ht="30.75" customHeight="1">
      <c r="A77" s="182"/>
      <c r="B77" s="189">
        <v>1</v>
      </c>
      <c r="C77" s="190">
        <v>18</v>
      </c>
      <c r="D77" s="191">
        <v>116</v>
      </c>
      <c r="E77" s="192">
        <f>IF(C77=0,"",IF(C77=0,0,501-D77))</f>
        <v>385</v>
      </c>
      <c r="F77" s="190">
        <v>1</v>
      </c>
      <c r="G77" s="190"/>
      <c r="H77" s="209">
        <f>IF(AND(H74=1,S74=0),1,IF(COUNT(C77:C83)&gt;3,IF(COUNT(D77:D83)=4,0,1),0))</f>
        <v>0</v>
      </c>
      <c r="I77" s="194"/>
      <c r="J77" s="180"/>
      <c r="K77" s="189">
        <v>1</v>
      </c>
      <c r="L77" s="190">
        <v>17</v>
      </c>
      <c r="M77" s="191"/>
      <c r="N77" s="192">
        <f aca="true" t="shared" si="12" ref="N77:N83">IF(L77=0," ",IF(L77=0,0,501-M77))</f>
        <v>501</v>
      </c>
      <c r="O77" s="302">
        <v>1</v>
      </c>
      <c r="P77" s="302"/>
      <c r="Q77" s="302"/>
      <c r="R77" s="190">
        <v>1</v>
      </c>
      <c r="S77" s="181"/>
      <c r="U77" s="206">
        <f>IF(AND(S74=1,H74=0),1,IF(COUNT(L77:L83)&gt;3,IF(COUNT(M77:M83)=4,0,1),0))</f>
        <v>1</v>
      </c>
      <c r="V77" s="195" t="str">
        <f aca="true" t="shared" si="13" ref="V77:V83">IF(AND(E77=501,N77=501),"TARKISTA JÄI-SARAKE"," ")</f>
        <v> </v>
      </c>
      <c r="W77" s="196"/>
      <c r="X77" s="196"/>
      <c r="Y77" s="196"/>
      <c r="Z77" s="196"/>
      <c r="AA77" s="196"/>
      <c r="AB77" s="196"/>
      <c r="AC77" s="196"/>
      <c r="AD77" s="197">
        <f aca="true" t="shared" si="14" ref="AD77:AD83">IF(AND(C77=0,L77&gt;0),"toinen TIKAT-sarake tyhjä !",IF(AND(C77&gt;0,L77=0),"toinen TIKAT-sarake tyhjä !",""))</f>
      </c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54"/>
    </row>
    <row r="78" spans="1:41" s="170" customFormat="1" ht="30.75" customHeight="1">
      <c r="A78" s="307" t="s">
        <v>63</v>
      </c>
      <c r="B78" s="189">
        <v>2</v>
      </c>
      <c r="C78" s="190">
        <v>24</v>
      </c>
      <c r="D78" s="191">
        <v>36</v>
      </c>
      <c r="E78" s="192">
        <f aca="true" t="shared" si="15" ref="E78:E83">IF(C78=0," ",IF(C78=0,0,501-D78))</f>
        <v>465</v>
      </c>
      <c r="F78" s="190">
        <v>1</v>
      </c>
      <c r="G78" s="190"/>
      <c r="H78" s="181"/>
      <c r="I78" s="194"/>
      <c r="J78" s="180"/>
      <c r="K78" s="189">
        <v>2</v>
      </c>
      <c r="L78" s="190">
        <v>26</v>
      </c>
      <c r="M78" s="191"/>
      <c r="N78" s="192">
        <f t="shared" si="12"/>
        <v>501</v>
      </c>
      <c r="O78" s="302">
        <v>1</v>
      </c>
      <c r="P78" s="302"/>
      <c r="Q78" s="302"/>
      <c r="R78" s="190"/>
      <c r="S78" s="181"/>
      <c r="U78" s="54"/>
      <c r="V78" s="195" t="str">
        <f t="shared" si="13"/>
        <v> </v>
      </c>
      <c r="W78" s="198"/>
      <c r="X78" s="159"/>
      <c r="Y78" s="54"/>
      <c r="Z78" s="54"/>
      <c r="AA78" s="54"/>
      <c r="AB78" s="54"/>
      <c r="AC78" s="54"/>
      <c r="AD78" s="197">
        <f t="shared" si="14"/>
      </c>
      <c r="AE78" s="54"/>
      <c r="AF78" s="54"/>
      <c r="AL78" s="54"/>
      <c r="AM78" s="54"/>
      <c r="AN78" s="54"/>
      <c r="AO78" s="54"/>
    </row>
    <row r="79" spans="1:41" s="170" customFormat="1" ht="30.75" customHeight="1">
      <c r="A79" s="307"/>
      <c r="B79" s="189">
        <v>3</v>
      </c>
      <c r="C79" s="190">
        <v>22</v>
      </c>
      <c r="D79" s="191"/>
      <c r="E79" s="192">
        <f t="shared" si="15"/>
        <v>501</v>
      </c>
      <c r="F79" s="190">
        <v>2</v>
      </c>
      <c r="G79" s="190"/>
      <c r="H79" s="181"/>
      <c r="I79" s="194"/>
      <c r="J79" s="180"/>
      <c r="K79" s="189">
        <v>3</v>
      </c>
      <c r="L79" s="190">
        <v>21</v>
      </c>
      <c r="M79" s="191">
        <v>152</v>
      </c>
      <c r="N79" s="192">
        <f t="shared" si="12"/>
        <v>349</v>
      </c>
      <c r="O79" s="302"/>
      <c r="P79" s="302"/>
      <c r="Q79" s="302"/>
      <c r="R79" s="190"/>
      <c r="S79" s="181"/>
      <c r="U79" s="54"/>
      <c r="V79" s="195" t="str">
        <f t="shared" si="13"/>
        <v> </v>
      </c>
      <c r="W79" s="198"/>
      <c r="X79" s="159"/>
      <c r="Y79" s="54"/>
      <c r="Z79" s="54"/>
      <c r="AA79" s="54"/>
      <c r="AB79" s="54"/>
      <c r="AC79" s="54"/>
      <c r="AD79" s="197">
        <f t="shared" si="14"/>
      </c>
      <c r="AE79" s="54"/>
      <c r="AF79" s="54"/>
      <c r="AL79" s="54"/>
      <c r="AM79" s="54"/>
      <c r="AN79" s="54"/>
      <c r="AO79" s="54"/>
    </row>
    <row r="80" spans="1:41" s="170" customFormat="1" ht="30.75" customHeight="1">
      <c r="A80" s="307"/>
      <c r="B80" s="189">
        <v>4</v>
      </c>
      <c r="C80" s="190">
        <v>21</v>
      </c>
      <c r="D80" s="191">
        <v>116</v>
      </c>
      <c r="E80" s="192">
        <f t="shared" si="15"/>
        <v>385</v>
      </c>
      <c r="F80" s="190">
        <v>1</v>
      </c>
      <c r="G80" s="190"/>
      <c r="H80" s="181"/>
      <c r="I80" s="194"/>
      <c r="J80" s="180"/>
      <c r="K80" s="189">
        <v>4</v>
      </c>
      <c r="L80" s="190">
        <v>22</v>
      </c>
      <c r="M80" s="191"/>
      <c r="N80" s="192">
        <f t="shared" si="12"/>
        <v>501</v>
      </c>
      <c r="O80" s="302">
        <v>2</v>
      </c>
      <c r="P80" s="302"/>
      <c r="Q80" s="302"/>
      <c r="R80" s="190"/>
      <c r="S80" s="181"/>
      <c r="U80" s="54"/>
      <c r="V80" s="195" t="str">
        <f t="shared" si="13"/>
        <v> </v>
      </c>
      <c r="W80" s="198"/>
      <c r="X80" s="159"/>
      <c r="Y80" s="54"/>
      <c r="Z80" s="54"/>
      <c r="AA80" s="54"/>
      <c r="AB80" s="54"/>
      <c r="AC80" s="54"/>
      <c r="AD80" s="197">
        <f t="shared" si="14"/>
      </c>
      <c r="AE80" s="54"/>
      <c r="AF80" s="54"/>
      <c r="AL80" s="54"/>
      <c r="AM80" s="54"/>
      <c r="AN80" s="54"/>
      <c r="AO80" s="54"/>
    </row>
    <row r="81" spans="1:41" s="170" customFormat="1" ht="30.75" customHeight="1">
      <c r="A81" s="182"/>
      <c r="B81" s="189">
        <v>5</v>
      </c>
      <c r="C81" s="190">
        <v>18</v>
      </c>
      <c r="D81" s="191">
        <v>106</v>
      </c>
      <c r="E81" s="192">
        <f t="shared" si="15"/>
        <v>395</v>
      </c>
      <c r="F81" s="190">
        <v>1</v>
      </c>
      <c r="G81" s="190"/>
      <c r="H81" s="181"/>
      <c r="I81" s="194"/>
      <c r="J81" s="180"/>
      <c r="K81" s="189">
        <v>5</v>
      </c>
      <c r="L81" s="190">
        <v>17</v>
      </c>
      <c r="M81" s="191"/>
      <c r="N81" s="192">
        <f t="shared" si="12"/>
        <v>501</v>
      </c>
      <c r="O81" s="302">
        <v>2</v>
      </c>
      <c r="P81" s="302"/>
      <c r="Q81" s="302"/>
      <c r="R81" s="190"/>
      <c r="S81" s="181"/>
      <c r="U81" s="54"/>
      <c r="V81" s="195" t="str">
        <f t="shared" si="13"/>
        <v> </v>
      </c>
      <c r="W81" s="198"/>
      <c r="X81" s="159"/>
      <c r="Y81" s="54"/>
      <c r="Z81" s="54"/>
      <c r="AA81" s="54"/>
      <c r="AB81" s="54"/>
      <c r="AC81" s="54"/>
      <c r="AD81" s="197">
        <f t="shared" si="14"/>
      </c>
      <c r="AE81" s="54"/>
      <c r="AF81" s="54"/>
      <c r="AL81" s="54"/>
      <c r="AM81" s="54"/>
      <c r="AN81" s="54"/>
      <c r="AO81" s="54"/>
    </row>
    <row r="82" spans="1:41" s="170" customFormat="1" ht="30.75" customHeight="1">
      <c r="A82" s="182"/>
      <c r="B82" s="189">
        <v>6</v>
      </c>
      <c r="C82" s="190"/>
      <c r="D82" s="190"/>
      <c r="E82" s="192" t="str">
        <f t="shared" si="15"/>
        <v> </v>
      </c>
      <c r="F82" s="190"/>
      <c r="G82" s="190"/>
      <c r="H82" s="181"/>
      <c r="I82" s="194"/>
      <c r="J82" s="180"/>
      <c r="K82" s="189">
        <v>6</v>
      </c>
      <c r="L82" s="190"/>
      <c r="M82" s="190"/>
      <c r="N82" s="192" t="str">
        <f t="shared" si="12"/>
        <v> </v>
      </c>
      <c r="O82" s="302"/>
      <c r="P82" s="302"/>
      <c r="Q82" s="302"/>
      <c r="R82" s="190"/>
      <c r="S82" s="181"/>
      <c r="U82" s="54"/>
      <c r="V82" s="195" t="str">
        <f t="shared" si="13"/>
        <v> </v>
      </c>
      <c r="W82" s="198"/>
      <c r="X82" s="159"/>
      <c r="Y82" s="54"/>
      <c r="Z82" s="54"/>
      <c r="AA82" s="54"/>
      <c r="AB82" s="54"/>
      <c r="AC82" s="54"/>
      <c r="AD82" s="197">
        <f t="shared" si="14"/>
      </c>
      <c r="AE82" s="54"/>
      <c r="AF82" s="54"/>
      <c r="AL82" s="54"/>
      <c r="AM82" s="54"/>
      <c r="AN82" s="54"/>
      <c r="AO82" s="54"/>
    </row>
    <row r="83" spans="1:41" s="170" customFormat="1" ht="30.75" customHeight="1">
      <c r="A83" s="182"/>
      <c r="B83" s="189">
        <v>7</v>
      </c>
      <c r="C83" s="190"/>
      <c r="D83" s="190"/>
      <c r="E83" s="192" t="str">
        <f t="shared" si="15"/>
        <v> </v>
      </c>
      <c r="F83" s="190"/>
      <c r="G83" s="190"/>
      <c r="H83" s="181"/>
      <c r="I83" s="194"/>
      <c r="J83" s="180"/>
      <c r="K83" s="189">
        <v>7</v>
      </c>
      <c r="L83" s="190"/>
      <c r="M83" s="190"/>
      <c r="N83" s="192" t="str">
        <f t="shared" si="12"/>
        <v> </v>
      </c>
      <c r="O83" s="302"/>
      <c r="P83" s="302"/>
      <c r="Q83" s="302"/>
      <c r="R83" s="190"/>
      <c r="S83" s="181"/>
      <c r="U83" s="54"/>
      <c r="V83" s="195" t="str">
        <f t="shared" si="13"/>
        <v> </v>
      </c>
      <c r="W83" s="198"/>
      <c r="X83" s="159"/>
      <c r="Y83" s="54"/>
      <c r="Z83" s="54"/>
      <c r="AA83" s="54"/>
      <c r="AB83" s="54"/>
      <c r="AC83" s="54"/>
      <c r="AD83" s="197">
        <f t="shared" si="14"/>
      </c>
      <c r="AE83" s="54"/>
      <c r="AF83" s="54"/>
      <c r="AL83" s="54"/>
      <c r="AM83" s="54"/>
      <c r="AN83" s="54"/>
      <c r="AO83" s="54"/>
    </row>
    <row r="84" spans="1:41" s="170" customFormat="1" ht="19.5" customHeight="1">
      <c r="A84" s="207"/>
      <c r="B84" s="210" t="s">
        <v>63</v>
      </c>
      <c r="C84" s="201">
        <f>COUNTIF(C77:C83,"&gt;0")</f>
        <v>5</v>
      </c>
      <c r="D84" s="201">
        <f>COUNTIF(D77:D83,"&gt;0")</f>
        <v>4</v>
      </c>
      <c r="E84" s="200"/>
      <c r="F84" s="200"/>
      <c r="G84" s="200"/>
      <c r="H84" s="204"/>
      <c r="I84" s="202"/>
      <c r="J84" s="203"/>
      <c r="K84" s="203"/>
      <c r="L84" s="201">
        <f>COUNTIF(L77:L83,"&gt;0")</f>
        <v>5</v>
      </c>
      <c r="M84" s="201">
        <f>COUNTIF(M77:M83,"&gt;0")</f>
        <v>1</v>
      </c>
      <c r="N84" s="200"/>
      <c r="O84" s="200"/>
      <c r="P84" s="200"/>
      <c r="Q84" s="200"/>
      <c r="R84" s="200"/>
      <c r="S84" s="204"/>
      <c r="U84" s="54"/>
      <c r="V84" s="196"/>
      <c r="W84" s="54"/>
      <c r="X84" s="54"/>
      <c r="Y84" s="54"/>
      <c r="Z84" s="54"/>
      <c r="AA84" s="54"/>
      <c r="AB84" s="54"/>
      <c r="AC84" s="54"/>
      <c r="AD84" s="196"/>
      <c r="AE84" s="54"/>
      <c r="AF84" s="54"/>
      <c r="AL84" s="54"/>
      <c r="AM84" s="54"/>
      <c r="AN84" s="54"/>
      <c r="AO84" s="54"/>
    </row>
    <row r="85" spans="1:30" s="54" customFormat="1" ht="36.75" customHeight="1">
      <c r="A85" s="79"/>
      <c r="H85" s="170"/>
      <c r="I85" s="169"/>
      <c r="J85" s="169"/>
      <c r="K85" s="169"/>
      <c r="L85" s="169"/>
      <c r="M85" s="169"/>
      <c r="T85" s="170"/>
      <c r="V85" s="196"/>
      <c r="AD85" s="196"/>
    </row>
    <row r="86" spans="1:41" s="170" customFormat="1" ht="29.25" customHeight="1">
      <c r="A86" s="211"/>
      <c r="B86" s="212" t="s">
        <v>56</v>
      </c>
      <c r="C86" s="313" t="str">
        <f>C16</f>
        <v>Peter Selenius</v>
      </c>
      <c r="D86" s="313"/>
      <c r="E86" s="313"/>
      <c r="F86" s="313"/>
      <c r="G86" s="313"/>
      <c r="H86" s="213">
        <f>IF(OR(H87="L",C86=0),0,1)</f>
        <v>1</v>
      </c>
      <c r="I86" s="214"/>
      <c r="J86" s="215"/>
      <c r="K86" s="216" t="s">
        <v>56</v>
      </c>
      <c r="L86" s="313" t="str">
        <f>J16</f>
        <v>Tony Alanentalo</v>
      </c>
      <c r="M86" s="313"/>
      <c r="N86" s="313"/>
      <c r="O86" s="313"/>
      <c r="P86" s="313"/>
      <c r="Q86" s="313"/>
      <c r="R86" s="313"/>
      <c r="S86" s="217">
        <f>IF(OR(I87="L",L86=0),0,1)</f>
        <v>1</v>
      </c>
      <c r="U86" s="54"/>
      <c r="V86" s="196"/>
      <c r="W86" s="54"/>
      <c r="X86" s="54"/>
      <c r="Y86" s="54"/>
      <c r="Z86" s="54"/>
      <c r="AA86" s="54"/>
      <c r="AB86" s="54"/>
      <c r="AC86" s="54"/>
      <c r="AD86" s="196"/>
      <c r="AE86" s="54"/>
      <c r="AF86" s="54"/>
      <c r="AL86" s="54"/>
      <c r="AM86" s="54"/>
      <c r="AN86" s="54"/>
      <c r="AO86" s="54"/>
    </row>
    <row r="87" spans="1:41" s="170" customFormat="1" ht="15">
      <c r="A87" s="218"/>
      <c r="B87" s="219"/>
      <c r="C87" s="219"/>
      <c r="D87" s="219"/>
      <c r="E87" s="219"/>
      <c r="F87" s="219"/>
      <c r="G87" s="219"/>
      <c r="H87" s="220"/>
      <c r="I87" s="303"/>
      <c r="J87" s="303"/>
      <c r="K87" s="221"/>
      <c r="L87" s="221"/>
      <c r="M87" s="221"/>
      <c r="N87" s="219"/>
      <c r="O87" s="219"/>
      <c r="P87" s="219"/>
      <c r="Q87" s="219"/>
      <c r="R87" s="219"/>
      <c r="S87" s="222"/>
      <c r="U87" s="54"/>
      <c r="V87" s="196"/>
      <c r="W87" s="54"/>
      <c r="X87" s="54"/>
      <c r="Y87" s="54"/>
      <c r="Z87" s="54"/>
      <c r="AA87" s="54"/>
      <c r="AB87" s="54"/>
      <c r="AC87" s="54"/>
      <c r="AD87" s="196"/>
      <c r="AE87" s="54"/>
      <c r="AF87" s="54"/>
      <c r="AL87" s="54"/>
      <c r="AM87" s="54"/>
      <c r="AN87" s="54"/>
      <c r="AO87" s="54"/>
    </row>
    <row r="88" spans="1:41" s="170" customFormat="1" ht="15">
      <c r="A88" s="218"/>
      <c r="B88" s="223" t="s">
        <v>57</v>
      </c>
      <c r="C88" s="224" t="s">
        <v>11</v>
      </c>
      <c r="D88" s="224" t="s">
        <v>58</v>
      </c>
      <c r="E88" s="225" t="s">
        <v>12</v>
      </c>
      <c r="F88" s="224" t="s">
        <v>59</v>
      </c>
      <c r="G88" s="224" t="s">
        <v>60</v>
      </c>
      <c r="H88" s="226"/>
      <c r="I88" s="227"/>
      <c r="J88" s="228"/>
      <c r="K88" s="223" t="s">
        <v>57</v>
      </c>
      <c r="L88" s="224" t="s">
        <v>11</v>
      </c>
      <c r="M88" s="224" t="s">
        <v>58</v>
      </c>
      <c r="N88" s="225" t="s">
        <v>12</v>
      </c>
      <c r="O88" s="304" t="s">
        <v>59</v>
      </c>
      <c r="P88" s="304"/>
      <c r="Q88" s="188"/>
      <c r="R88" s="224" t="s">
        <v>60</v>
      </c>
      <c r="S88" s="222"/>
      <c r="U88" s="54"/>
      <c r="V88" s="196"/>
      <c r="W88" s="54"/>
      <c r="X88" s="54"/>
      <c r="Y88" s="54"/>
      <c r="Z88" s="54"/>
      <c r="AA88" s="54"/>
      <c r="AB88" s="54"/>
      <c r="AC88" s="54"/>
      <c r="AD88" s="196"/>
      <c r="AE88" s="54"/>
      <c r="AF88" s="54"/>
      <c r="AL88" s="54"/>
      <c r="AM88" s="54"/>
      <c r="AN88" s="54"/>
      <c r="AO88" s="54"/>
    </row>
    <row r="89" spans="1:41" s="170" customFormat="1" ht="30" customHeight="1">
      <c r="A89" s="218"/>
      <c r="B89" s="229">
        <v>1</v>
      </c>
      <c r="C89" s="190">
        <v>21</v>
      </c>
      <c r="D89" s="191">
        <v>92</v>
      </c>
      <c r="E89" s="230">
        <f aca="true" t="shared" si="16" ref="E89:E95">IF(C89=0," ",IF(C89=0,0,501-D89))</f>
        <v>409</v>
      </c>
      <c r="F89" s="231">
        <v>1</v>
      </c>
      <c r="G89" s="231"/>
      <c r="H89" s="232">
        <f>IF(AND(H86=1,S86=0),1,IF(COUNT(C89:C95)&gt;3,IF(COUNT(D89:D95)=4,0,1),0))</f>
        <v>0</v>
      </c>
      <c r="I89" s="233"/>
      <c r="J89" s="221"/>
      <c r="K89" s="229">
        <v>1</v>
      </c>
      <c r="L89" s="190">
        <v>19</v>
      </c>
      <c r="M89" s="191"/>
      <c r="N89" s="230">
        <f aca="true" t="shared" si="17" ref="N89:N95">IF(L89=0," ",IF(L89=0,0,501-M89))</f>
        <v>501</v>
      </c>
      <c r="O89" s="311">
        <v>2</v>
      </c>
      <c r="P89" s="311"/>
      <c r="Q89" s="311"/>
      <c r="R89" s="231"/>
      <c r="S89" s="222"/>
      <c r="U89" s="206">
        <f>IF(AND(S86=1,H86=0),1,IF(COUNT(L89:L95)&gt;3,IF(COUNT(M89:M95)=4,0,1),0))</f>
        <v>1</v>
      </c>
      <c r="V89" s="195" t="str">
        <f aca="true" t="shared" si="18" ref="V89:V95">IF(AND(E89=501,N89=501),"TARKISTA JÄI-SARAKE"," ")</f>
        <v> </v>
      </c>
      <c r="W89" s="196"/>
      <c r="X89" s="196"/>
      <c r="Y89" s="196"/>
      <c r="Z89" s="196"/>
      <c r="AA89" s="196"/>
      <c r="AB89" s="196"/>
      <c r="AC89" s="196"/>
      <c r="AD89" s="197">
        <f aca="true" t="shared" si="19" ref="AD89:AD95">IF(AND(C89=0,L89&gt;0),"toinen TIKAT-sarake tyhjä !",IF(AND(C89&gt;0,L89=0),"toinen TIKAT-sarake tyhjä !",""))</f>
      </c>
      <c r="AE89" s="196"/>
      <c r="AF89" s="196"/>
      <c r="AG89" s="196"/>
      <c r="AH89" s="196"/>
      <c r="AI89" s="196"/>
      <c r="AJ89" s="196"/>
      <c r="AK89" s="196"/>
      <c r="AL89" s="196"/>
      <c r="AM89" s="196"/>
      <c r="AN89" s="54"/>
      <c r="AO89" s="54"/>
    </row>
    <row r="90" spans="1:41" s="170" customFormat="1" ht="30" customHeight="1">
      <c r="A90" s="305" t="s">
        <v>64</v>
      </c>
      <c r="B90" s="229">
        <v>2</v>
      </c>
      <c r="C90" s="190">
        <v>24</v>
      </c>
      <c r="D90" s="191">
        <v>102</v>
      </c>
      <c r="E90" s="230">
        <f t="shared" si="16"/>
        <v>399</v>
      </c>
      <c r="F90" s="231">
        <v>1</v>
      </c>
      <c r="G90" s="231"/>
      <c r="H90" s="234"/>
      <c r="I90" s="233"/>
      <c r="J90" s="221"/>
      <c r="K90" s="229">
        <v>2</v>
      </c>
      <c r="L90" s="190">
        <v>25</v>
      </c>
      <c r="M90" s="191"/>
      <c r="N90" s="230">
        <f t="shared" si="17"/>
        <v>501</v>
      </c>
      <c r="O90" s="311">
        <v>1</v>
      </c>
      <c r="P90" s="311"/>
      <c r="Q90" s="311"/>
      <c r="R90" s="231"/>
      <c r="S90" s="222"/>
      <c r="U90" s="54"/>
      <c r="V90" s="195" t="str">
        <f t="shared" si="18"/>
        <v> </v>
      </c>
      <c r="W90" s="198"/>
      <c r="X90" s="159"/>
      <c r="Y90" s="54"/>
      <c r="Z90" s="54"/>
      <c r="AA90" s="54"/>
      <c r="AB90" s="54"/>
      <c r="AC90" s="54"/>
      <c r="AD90" s="197">
        <f t="shared" si="19"/>
      </c>
      <c r="AE90" s="54"/>
      <c r="AF90" s="54"/>
      <c r="AL90" s="54"/>
      <c r="AM90" s="54"/>
      <c r="AN90" s="54"/>
      <c r="AO90" s="54"/>
    </row>
    <row r="91" spans="1:41" s="170" customFormat="1" ht="30" customHeight="1">
      <c r="A91" s="305"/>
      <c r="B91" s="229">
        <v>3</v>
      </c>
      <c r="C91" s="190">
        <v>18</v>
      </c>
      <c r="D91" s="191"/>
      <c r="E91" s="230">
        <f t="shared" si="16"/>
        <v>501</v>
      </c>
      <c r="F91" s="231">
        <v>3</v>
      </c>
      <c r="G91" s="231"/>
      <c r="H91" s="222"/>
      <c r="I91" s="233"/>
      <c r="J91" s="221"/>
      <c r="K91" s="229">
        <v>3</v>
      </c>
      <c r="L91" s="190">
        <v>15</v>
      </c>
      <c r="M91" s="191">
        <v>25</v>
      </c>
      <c r="N91" s="230">
        <f t="shared" si="17"/>
        <v>476</v>
      </c>
      <c r="O91" s="311">
        <v>1</v>
      </c>
      <c r="P91" s="311"/>
      <c r="Q91" s="311"/>
      <c r="R91" s="231"/>
      <c r="S91" s="222"/>
      <c r="U91" s="54"/>
      <c r="V91" s="195" t="str">
        <f t="shared" si="18"/>
        <v> </v>
      </c>
      <c r="W91" s="198"/>
      <c r="X91" s="159"/>
      <c r="Y91" s="54"/>
      <c r="Z91" s="54"/>
      <c r="AA91" s="54"/>
      <c r="AB91" s="54"/>
      <c r="AC91" s="54"/>
      <c r="AD91" s="197">
        <f t="shared" si="19"/>
      </c>
      <c r="AE91" s="54"/>
      <c r="AF91" s="54"/>
      <c r="AL91" s="54"/>
      <c r="AM91" s="54"/>
      <c r="AN91" s="54"/>
      <c r="AO91" s="54"/>
    </row>
    <row r="92" spans="1:41" s="170" customFormat="1" ht="30" customHeight="1">
      <c r="A92" s="305"/>
      <c r="B92" s="229">
        <v>4</v>
      </c>
      <c r="C92" s="190">
        <v>18</v>
      </c>
      <c r="D92" s="191">
        <v>180</v>
      </c>
      <c r="E92" s="230">
        <f t="shared" si="16"/>
        <v>321</v>
      </c>
      <c r="F92" s="231">
        <v>1</v>
      </c>
      <c r="G92" s="231"/>
      <c r="H92" s="222"/>
      <c r="I92" s="233"/>
      <c r="J92" s="221"/>
      <c r="K92" s="229">
        <v>4</v>
      </c>
      <c r="L92" s="190">
        <v>20</v>
      </c>
      <c r="M92" s="191"/>
      <c r="N92" s="230">
        <f t="shared" si="17"/>
        <v>501</v>
      </c>
      <c r="O92" s="311">
        <v>3</v>
      </c>
      <c r="P92" s="311"/>
      <c r="Q92" s="311"/>
      <c r="R92" s="231"/>
      <c r="S92" s="222"/>
      <c r="U92" s="54"/>
      <c r="V92" s="195" t="str">
        <f t="shared" si="18"/>
        <v> </v>
      </c>
      <c r="W92" s="198"/>
      <c r="X92" s="159"/>
      <c r="Y92" s="54"/>
      <c r="Z92" s="54"/>
      <c r="AA92" s="54"/>
      <c r="AB92" s="54"/>
      <c r="AC92" s="54"/>
      <c r="AD92" s="197">
        <f t="shared" si="19"/>
      </c>
      <c r="AE92" s="54"/>
      <c r="AF92" s="54"/>
      <c r="AL92" s="54"/>
      <c r="AM92" s="54"/>
      <c r="AN92" s="54"/>
      <c r="AO92" s="54"/>
    </row>
    <row r="93" spans="1:41" s="170" customFormat="1" ht="30" customHeight="1">
      <c r="A93" s="218"/>
      <c r="B93" s="229">
        <v>5</v>
      </c>
      <c r="C93" s="190">
        <v>25</v>
      </c>
      <c r="D93" s="191"/>
      <c r="E93" s="230">
        <f t="shared" si="16"/>
        <v>501</v>
      </c>
      <c r="F93" s="231">
        <v>1</v>
      </c>
      <c r="G93" s="231"/>
      <c r="H93" s="222"/>
      <c r="I93" s="233"/>
      <c r="J93" s="221"/>
      <c r="K93" s="229">
        <v>5</v>
      </c>
      <c r="L93" s="190">
        <v>24</v>
      </c>
      <c r="M93" s="191">
        <v>2</v>
      </c>
      <c r="N93" s="230">
        <f t="shared" si="17"/>
        <v>499</v>
      </c>
      <c r="O93" s="311">
        <v>1</v>
      </c>
      <c r="P93" s="311"/>
      <c r="Q93" s="311"/>
      <c r="R93" s="231"/>
      <c r="S93" s="222"/>
      <c r="U93" s="54"/>
      <c r="V93" s="195" t="str">
        <f t="shared" si="18"/>
        <v> </v>
      </c>
      <c r="W93" s="198"/>
      <c r="X93" s="159"/>
      <c r="Y93" s="54"/>
      <c r="Z93" s="54"/>
      <c r="AA93" s="54"/>
      <c r="AB93" s="54"/>
      <c r="AC93" s="54"/>
      <c r="AD93" s="197">
        <f t="shared" si="19"/>
      </c>
      <c r="AE93" s="54"/>
      <c r="AF93" s="54"/>
      <c r="AL93" s="54"/>
      <c r="AM93" s="54"/>
      <c r="AN93" s="54"/>
      <c r="AO93" s="54"/>
    </row>
    <row r="94" spans="1:41" s="170" customFormat="1" ht="30" customHeight="1">
      <c r="A94" s="218"/>
      <c r="B94" s="229">
        <v>6</v>
      </c>
      <c r="C94" s="190">
        <v>24</v>
      </c>
      <c r="D94" s="190">
        <v>70</v>
      </c>
      <c r="E94" s="230">
        <f t="shared" si="16"/>
        <v>431</v>
      </c>
      <c r="F94" s="231">
        <v>1</v>
      </c>
      <c r="G94" s="235"/>
      <c r="H94" s="222"/>
      <c r="I94" s="233"/>
      <c r="J94" s="221"/>
      <c r="K94" s="229">
        <v>6</v>
      </c>
      <c r="L94" s="190">
        <v>26</v>
      </c>
      <c r="M94" s="190"/>
      <c r="N94" s="230">
        <f t="shared" si="17"/>
        <v>501</v>
      </c>
      <c r="O94" s="311">
        <v>2</v>
      </c>
      <c r="P94" s="311"/>
      <c r="Q94" s="311"/>
      <c r="R94" s="231"/>
      <c r="S94" s="222"/>
      <c r="U94" s="54"/>
      <c r="V94" s="195" t="str">
        <f t="shared" si="18"/>
        <v> </v>
      </c>
      <c r="W94" s="198"/>
      <c r="X94" s="159"/>
      <c r="Y94" s="54"/>
      <c r="Z94" s="54"/>
      <c r="AA94" s="54"/>
      <c r="AB94" s="54"/>
      <c r="AC94" s="54"/>
      <c r="AD94" s="197">
        <f t="shared" si="19"/>
      </c>
      <c r="AE94" s="54"/>
      <c r="AF94" s="54"/>
      <c r="AL94" s="54"/>
      <c r="AM94" s="54"/>
      <c r="AN94" s="54"/>
      <c r="AO94" s="54"/>
    </row>
    <row r="95" spans="1:41" s="170" customFormat="1" ht="30" customHeight="1">
      <c r="A95" s="218"/>
      <c r="B95" s="229">
        <v>7</v>
      </c>
      <c r="C95" s="190"/>
      <c r="D95" s="190"/>
      <c r="E95" s="230" t="str">
        <f t="shared" si="16"/>
        <v> </v>
      </c>
      <c r="F95" s="231"/>
      <c r="G95" s="235"/>
      <c r="H95" s="222"/>
      <c r="I95" s="233"/>
      <c r="J95" s="221"/>
      <c r="K95" s="229">
        <v>7</v>
      </c>
      <c r="L95" s="190"/>
      <c r="M95" s="190"/>
      <c r="N95" s="230" t="str">
        <f t="shared" si="17"/>
        <v> </v>
      </c>
      <c r="O95" s="311"/>
      <c r="P95" s="311"/>
      <c r="Q95" s="311"/>
      <c r="R95" s="231"/>
      <c r="S95" s="222"/>
      <c r="U95" s="54"/>
      <c r="V95" s="195" t="str">
        <f t="shared" si="18"/>
        <v> </v>
      </c>
      <c r="W95" s="198"/>
      <c r="X95" s="159"/>
      <c r="Y95" s="54"/>
      <c r="Z95" s="54"/>
      <c r="AA95" s="54"/>
      <c r="AB95" s="54"/>
      <c r="AC95" s="54"/>
      <c r="AD95" s="197">
        <f t="shared" si="19"/>
      </c>
      <c r="AE95" s="54"/>
      <c r="AF95" s="54"/>
      <c r="AL95" s="54"/>
      <c r="AM95" s="54"/>
      <c r="AN95" s="54"/>
      <c r="AO95" s="54"/>
    </row>
    <row r="96" spans="1:41" s="170" customFormat="1" ht="16.5" customHeight="1">
      <c r="A96" s="236"/>
      <c r="C96" s="237">
        <f>COUNTIF(C89:C95,"&gt;0")</f>
        <v>6</v>
      </c>
      <c r="D96" s="237">
        <f>COUNTIF(D89:D95,"&gt;0")</f>
        <v>4</v>
      </c>
      <c r="E96" s="238"/>
      <c r="F96" s="238"/>
      <c r="G96" s="238"/>
      <c r="H96" s="239"/>
      <c r="I96" s="240"/>
      <c r="J96" s="241"/>
      <c r="K96" s="241"/>
      <c r="L96" s="237">
        <f>COUNTIF(L89:L95,"&gt;0")</f>
        <v>6</v>
      </c>
      <c r="M96" s="237">
        <f>COUNTIF(M89:M95,"&gt;0")</f>
        <v>2</v>
      </c>
      <c r="N96" s="238"/>
      <c r="O96" s="238"/>
      <c r="P96" s="238"/>
      <c r="Q96" s="238"/>
      <c r="R96" s="238"/>
      <c r="S96" s="239"/>
      <c r="T96" s="113"/>
      <c r="U96" s="79"/>
      <c r="V96" s="205"/>
      <c r="W96" s="79"/>
      <c r="X96" s="79"/>
      <c r="Y96" s="79"/>
      <c r="Z96" s="54"/>
      <c r="AA96" s="54"/>
      <c r="AB96" s="54"/>
      <c r="AC96" s="54"/>
      <c r="AD96" s="196"/>
      <c r="AE96" s="54"/>
      <c r="AF96" s="54"/>
      <c r="AL96" s="54"/>
      <c r="AM96" s="54"/>
      <c r="AN96" s="54"/>
      <c r="AO96" s="54"/>
    </row>
    <row r="97" spans="1:30" s="54" customFormat="1" ht="36" customHeight="1">
      <c r="A97" s="79"/>
      <c r="B97" s="242" t="s">
        <v>64</v>
      </c>
      <c r="C97" s="79"/>
      <c r="D97" s="79"/>
      <c r="E97" s="79"/>
      <c r="F97" s="79"/>
      <c r="G97" s="79"/>
      <c r="H97" s="113"/>
      <c r="I97" s="243"/>
      <c r="J97" s="243"/>
      <c r="K97" s="243"/>
      <c r="L97" s="243"/>
      <c r="M97" s="243"/>
      <c r="N97" s="79"/>
      <c r="O97" s="79"/>
      <c r="P97" s="79"/>
      <c r="Q97" s="79"/>
      <c r="R97" s="79"/>
      <c r="S97" s="79"/>
      <c r="T97" s="113"/>
      <c r="U97" s="79"/>
      <c r="V97" s="205"/>
      <c r="W97" s="79"/>
      <c r="AD97" s="196"/>
    </row>
    <row r="98" spans="1:41" s="170" customFormat="1" ht="30" customHeight="1">
      <c r="A98" s="172"/>
      <c r="B98" s="173" t="s">
        <v>56</v>
      </c>
      <c r="C98" s="314" t="str">
        <f>C17</f>
        <v>Matti Ek</v>
      </c>
      <c r="D98" s="314"/>
      <c r="E98" s="314"/>
      <c r="F98" s="314"/>
      <c r="G98" s="314"/>
      <c r="H98" s="174">
        <f>IF(OR(H99="L",C98=0),0,1)</f>
        <v>1</v>
      </c>
      <c r="I98" s="175"/>
      <c r="J98" s="176"/>
      <c r="K98" s="177" t="s">
        <v>56</v>
      </c>
      <c r="L98" s="314" t="str">
        <f>J17</f>
        <v>Mikael Heikkilä</v>
      </c>
      <c r="M98" s="314"/>
      <c r="N98" s="314"/>
      <c r="O98" s="314"/>
      <c r="P98" s="314"/>
      <c r="Q98" s="314"/>
      <c r="R98" s="314"/>
      <c r="S98" s="178">
        <f>IF(OR(I99="L",L98=0),0,1)</f>
        <v>1</v>
      </c>
      <c r="U98" s="54"/>
      <c r="V98" s="196"/>
      <c r="W98" s="54"/>
      <c r="X98" s="54"/>
      <c r="Y98" s="54"/>
      <c r="Z98" s="54"/>
      <c r="AA98" s="54"/>
      <c r="AB98" s="54"/>
      <c r="AC98" s="54"/>
      <c r="AD98" s="196"/>
      <c r="AE98" s="54"/>
      <c r="AF98" s="54"/>
      <c r="AL98" s="54"/>
      <c r="AM98" s="54"/>
      <c r="AN98" s="54"/>
      <c r="AO98" s="54"/>
    </row>
    <row r="99" spans="1:41" s="170" customFormat="1" ht="15">
      <c r="A99" s="182"/>
      <c r="B99" s="113"/>
      <c r="C99" s="113"/>
      <c r="D99" s="113"/>
      <c r="E99" s="113"/>
      <c r="F99" s="113"/>
      <c r="G99" s="113"/>
      <c r="H99" s="179"/>
      <c r="I99" s="309"/>
      <c r="J99" s="309"/>
      <c r="K99" s="180"/>
      <c r="L99" s="180"/>
      <c r="M99" s="180"/>
      <c r="N99" s="113"/>
      <c r="O99" s="113"/>
      <c r="P99" s="113"/>
      <c r="Q99" s="113"/>
      <c r="R99" s="113"/>
      <c r="S99" s="181"/>
      <c r="U99" s="54"/>
      <c r="V99" s="196"/>
      <c r="W99" s="54"/>
      <c r="X99" s="54"/>
      <c r="Y99" s="54"/>
      <c r="Z99" s="54"/>
      <c r="AA99" s="54"/>
      <c r="AB99" s="54"/>
      <c r="AC99" s="54"/>
      <c r="AD99" s="196"/>
      <c r="AE99" s="54"/>
      <c r="AF99" s="54"/>
      <c r="AL99" s="54"/>
      <c r="AM99" s="54"/>
      <c r="AN99" s="54"/>
      <c r="AO99" s="54"/>
    </row>
    <row r="100" spans="1:41" s="170" customFormat="1" ht="15">
      <c r="A100" s="182"/>
      <c r="B100" s="183" t="s">
        <v>57</v>
      </c>
      <c r="C100" s="184" t="s">
        <v>11</v>
      </c>
      <c r="D100" s="184" t="s">
        <v>58</v>
      </c>
      <c r="E100" s="185" t="s">
        <v>12</v>
      </c>
      <c r="F100" s="184" t="s">
        <v>59</v>
      </c>
      <c r="G100" s="184" t="s">
        <v>60</v>
      </c>
      <c r="H100" s="226"/>
      <c r="I100" s="186"/>
      <c r="J100" s="187"/>
      <c r="K100" s="183" t="s">
        <v>57</v>
      </c>
      <c r="L100" s="184" t="s">
        <v>11</v>
      </c>
      <c r="M100" s="184" t="s">
        <v>58</v>
      </c>
      <c r="N100" s="185" t="s">
        <v>12</v>
      </c>
      <c r="O100" s="310" t="s">
        <v>59</v>
      </c>
      <c r="P100" s="310"/>
      <c r="Q100" s="188"/>
      <c r="R100" s="184" t="s">
        <v>60</v>
      </c>
      <c r="S100" s="181"/>
      <c r="U100" s="54"/>
      <c r="V100" s="196"/>
      <c r="W100" s="54"/>
      <c r="X100" s="54"/>
      <c r="Y100" s="54"/>
      <c r="Z100" s="54"/>
      <c r="AA100" s="54"/>
      <c r="AB100" s="54"/>
      <c r="AC100" s="54"/>
      <c r="AD100" s="196"/>
      <c r="AE100" s="54"/>
      <c r="AF100" s="54"/>
      <c r="AL100" s="54"/>
      <c r="AM100" s="54"/>
      <c r="AN100" s="54"/>
      <c r="AO100" s="54"/>
    </row>
    <row r="101" spans="1:41" s="170" customFormat="1" ht="30.75" customHeight="1">
      <c r="A101" s="182"/>
      <c r="B101" s="189">
        <v>1</v>
      </c>
      <c r="C101" s="190">
        <v>16</v>
      </c>
      <c r="D101" s="191"/>
      <c r="E101" s="192">
        <f aca="true" t="shared" si="20" ref="E101:E107">IF(C101=0," ",IF(C101=0,0,501-D101))</f>
        <v>501</v>
      </c>
      <c r="F101" s="190">
        <v>2</v>
      </c>
      <c r="G101" s="190">
        <v>2</v>
      </c>
      <c r="H101" s="209">
        <f>IF(AND(H98=1,S98=0),1,IF(COUNT(C101:C107)&gt;3,IF(COUNT(D101:D107)=4,0,1),0))</f>
        <v>1</v>
      </c>
      <c r="I101" s="194"/>
      <c r="J101" s="180"/>
      <c r="K101" s="189">
        <v>1</v>
      </c>
      <c r="L101" s="190">
        <v>15</v>
      </c>
      <c r="M101" s="191">
        <v>255</v>
      </c>
      <c r="N101" s="192">
        <f aca="true" t="shared" si="21" ref="N101:N107">IF(L101=0," ",IF(L101=0,0,501-M101))</f>
        <v>246</v>
      </c>
      <c r="O101" s="302">
        <v>1</v>
      </c>
      <c r="P101" s="302"/>
      <c r="Q101" s="302"/>
      <c r="R101" s="190"/>
      <c r="S101" s="181"/>
      <c r="U101" s="206">
        <f>IF(AND(S98=1,H98=0),1,IF(COUNT(L101:L107)&gt;3,IF(COUNT(M101:M107)=4,0,1),0))</f>
        <v>0</v>
      </c>
      <c r="V101" s="195" t="str">
        <f aca="true" t="shared" si="22" ref="V101:V107">IF(AND(E101=501,N101=501),"TARKISTA JÄI-SARAKE"," ")</f>
        <v> </v>
      </c>
      <c r="W101" s="196"/>
      <c r="X101" s="196"/>
      <c r="Y101" s="196"/>
      <c r="Z101" s="196"/>
      <c r="AA101" s="196"/>
      <c r="AB101" s="196"/>
      <c r="AC101" s="196"/>
      <c r="AD101" s="197">
        <f aca="true" t="shared" si="23" ref="AD101:AD107">IF(AND(C101=0,L101&gt;0),"toinen TIKAT-sarake tyhjä !",IF(AND(C101&gt;0,L101=0),"toinen TIKAT-sarake tyhjä !",""))</f>
      </c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54"/>
      <c r="AO101" s="54"/>
    </row>
    <row r="102" spans="1:41" s="170" customFormat="1" ht="30.75" customHeight="1">
      <c r="A102" s="307" t="s">
        <v>65</v>
      </c>
      <c r="B102" s="189">
        <v>2</v>
      </c>
      <c r="C102" s="190">
        <v>18</v>
      </c>
      <c r="D102" s="191"/>
      <c r="E102" s="192">
        <f t="shared" si="20"/>
        <v>501</v>
      </c>
      <c r="F102" s="190">
        <v>1</v>
      </c>
      <c r="G102" s="190">
        <v>1</v>
      </c>
      <c r="H102" s="234"/>
      <c r="I102" s="194"/>
      <c r="J102" s="180"/>
      <c r="K102" s="189">
        <v>2</v>
      </c>
      <c r="L102" s="190">
        <v>24</v>
      </c>
      <c r="M102" s="191">
        <v>59</v>
      </c>
      <c r="N102" s="192">
        <f t="shared" si="21"/>
        <v>442</v>
      </c>
      <c r="O102" s="302"/>
      <c r="P102" s="302"/>
      <c r="Q102" s="302"/>
      <c r="R102" s="190"/>
      <c r="S102" s="181"/>
      <c r="U102" s="54"/>
      <c r="V102" s="195" t="str">
        <f t="shared" si="22"/>
        <v> </v>
      </c>
      <c r="W102" s="198"/>
      <c r="X102" s="159"/>
      <c r="Y102" s="54"/>
      <c r="Z102" s="54"/>
      <c r="AA102" s="54"/>
      <c r="AB102" s="54"/>
      <c r="AC102" s="54"/>
      <c r="AD102" s="197">
        <f t="shared" si="23"/>
      </c>
      <c r="AE102" s="54"/>
      <c r="AF102" s="54"/>
      <c r="AL102" s="54"/>
      <c r="AM102" s="54"/>
      <c r="AN102" s="54"/>
      <c r="AO102" s="54"/>
    </row>
    <row r="103" spans="1:41" s="170" customFormat="1" ht="30.75" customHeight="1">
      <c r="A103" s="307"/>
      <c r="B103" s="189">
        <v>3</v>
      </c>
      <c r="C103" s="190">
        <v>27</v>
      </c>
      <c r="D103" s="191"/>
      <c r="E103" s="192">
        <f t="shared" si="20"/>
        <v>501</v>
      </c>
      <c r="F103" s="190"/>
      <c r="G103" s="190"/>
      <c r="H103" s="181"/>
      <c r="I103" s="194"/>
      <c r="J103" s="180"/>
      <c r="K103" s="189">
        <v>3</v>
      </c>
      <c r="L103" s="190">
        <v>23</v>
      </c>
      <c r="M103" s="191">
        <v>189</v>
      </c>
      <c r="N103" s="192">
        <f t="shared" si="21"/>
        <v>312</v>
      </c>
      <c r="O103" s="302"/>
      <c r="P103" s="302"/>
      <c r="Q103" s="302"/>
      <c r="R103" s="190"/>
      <c r="S103" s="181"/>
      <c r="U103" s="54"/>
      <c r="V103" s="195" t="str">
        <f t="shared" si="22"/>
        <v> </v>
      </c>
      <c r="W103" s="198"/>
      <c r="X103" s="159"/>
      <c r="Y103" s="54"/>
      <c r="Z103" s="54"/>
      <c r="AA103" s="54"/>
      <c r="AB103" s="54"/>
      <c r="AC103" s="54"/>
      <c r="AD103" s="197">
        <f t="shared" si="23"/>
      </c>
      <c r="AE103" s="54"/>
      <c r="AF103" s="54"/>
      <c r="AL103" s="54"/>
      <c r="AM103" s="54"/>
      <c r="AN103" s="54"/>
      <c r="AO103" s="54"/>
    </row>
    <row r="104" spans="1:41" s="170" customFormat="1" ht="30.75" customHeight="1">
      <c r="A104" s="307"/>
      <c r="B104" s="189">
        <v>4</v>
      </c>
      <c r="C104" s="190">
        <v>15</v>
      </c>
      <c r="D104" s="191"/>
      <c r="E104" s="192">
        <f t="shared" si="20"/>
        <v>501</v>
      </c>
      <c r="F104" s="190">
        <v>3</v>
      </c>
      <c r="G104" s="190">
        <v>1</v>
      </c>
      <c r="H104" s="181"/>
      <c r="I104" s="194"/>
      <c r="J104" s="180"/>
      <c r="K104" s="189">
        <v>4</v>
      </c>
      <c r="L104" s="190">
        <v>15</v>
      </c>
      <c r="M104" s="191">
        <v>177</v>
      </c>
      <c r="N104" s="192">
        <f t="shared" si="21"/>
        <v>324</v>
      </c>
      <c r="O104" s="302">
        <v>1</v>
      </c>
      <c r="P104" s="302"/>
      <c r="Q104" s="302"/>
      <c r="R104" s="190"/>
      <c r="S104" s="181"/>
      <c r="U104" s="54"/>
      <c r="V104" s="195" t="str">
        <f t="shared" si="22"/>
        <v> </v>
      </c>
      <c r="W104" s="198"/>
      <c r="X104" s="159"/>
      <c r="Y104" s="54"/>
      <c r="Z104" s="54"/>
      <c r="AA104" s="54"/>
      <c r="AB104" s="54"/>
      <c r="AC104" s="54"/>
      <c r="AD104" s="197">
        <f t="shared" si="23"/>
      </c>
      <c r="AE104" s="54"/>
      <c r="AF104" s="54"/>
      <c r="AL104" s="54"/>
      <c r="AM104" s="54"/>
      <c r="AN104" s="54"/>
      <c r="AO104" s="54"/>
    </row>
    <row r="105" spans="1:41" s="170" customFormat="1" ht="30.75" customHeight="1">
      <c r="A105" s="182"/>
      <c r="B105" s="189">
        <v>5</v>
      </c>
      <c r="C105" s="190"/>
      <c r="D105" s="191"/>
      <c r="E105" s="192" t="str">
        <f t="shared" si="20"/>
        <v> </v>
      </c>
      <c r="F105" s="190"/>
      <c r="G105" s="190"/>
      <c r="H105" s="181"/>
      <c r="I105" s="194"/>
      <c r="J105" s="180"/>
      <c r="K105" s="189">
        <v>5</v>
      </c>
      <c r="L105" s="190"/>
      <c r="M105" s="191"/>
      <c r="N105" s="192" t="str">
        <f t="shared" si="21"/>
        <v> </v>
      </c>
      <c r="O105" s="302"/>
      <c r="P105" s="302"/>
      <c r="Q105" s="302"/>
      <c r="R105" s="190"/>
      <c r="S105" s="181"/>
      <c r="U105" s="54"/>
      <c r="V105" s="195" t="str">
        <f t="shared" si="22"/>
        <v> </v>
      </c>
      <c r="W105" s="198"/>
      <c r="X105" s="159"/>
      <c r="Y105" s="54"/>
      <c r="Z105" s="54"/>
      <c r="AA105" s="54"/>
      <c r="AB105" s="54"/>
      <c r="AC105" s="54"/>
      <c r="AD105" s="197">
        <f t="shared" si="23"/>
      </c>
      <c r="AE105" s="54"/>
      <c r="AF105" s="54"/>
      <c r="AL105" s="54"/>
      <c r="AM105" s="54"/>
      <c r="AN105" s="54"/>
      <c r="AO105" s="54"/>
    </row>
    <row r="106" spans="1:41" s="170" customFormat="1" ht="30.75" customHeight="1">
      <c r="A106" s="182"/>
      <c r="B106" s="189">
        <v>6</v>
      </c>
      <c r="C106" s="190"/>
      <c r="D106" s="190"/>
      <c r="E106" s="192" t="str">
        <f t="shared" si="20"/>
        <v> </v>
      </c>
      <c r="F106" s="190"/>
      <c r="G106" s="191"/>
      <c r="H106" s="181"/>
      <c r="I106" s="194"/>
      <c r="J106" s="180"/>
      <c r="K106" s="189">
        <v>6</v>
      </c>
      <c r="L106" s="190"/>
      <c r="M106" s="190"/>
      <c r="N106" s="192" t="str">
        <f t="shared" si="21"/>
        <v> </v>
      </c>
      <c r="O106" s="302"/>
      <c r="P106" s="302"/>
      <c r="Q106" s="302"/>
      <c r="R106" s="190"/>
      <c r="S106" s="181"/>
      <c r="U106" s="54"/>
      <c r="V106" s="195" t="str">
        <f t="shared" si="22"/>
        <v> </v>
      </c>
      <c r="W106" s="198"/>
      <c r="X106" s="159"/>
      <c r="Y106" s="54"/>
      <c r="Z106" s="54"/>
      <c r="AA106" s="54"/>
      <c r="AB106" s="54"/>
      <c r="AC106" s="54"/>
      <c r="AD106" s="197">
        <f t="shared" si="23"/>
      </c>
      <c r="AE106" s="54"/>
      <c r="AF106" s="54"/>
      <c r="AL106" s="54"/>
      <c r="AM106" s="54"/>
      <c r="AN106" s="54"/>
      <c r="AO106" s="54"/>
    </row>
    <row r="107" spans="1:41" s="170" customFormat="1" ht="30.75" customHeight="1">
      <c r="A107" s="182"/>
      <c r="B107" s="189">
        <v>7</v>
      </c>
      <c r="C107" s="190"/>
      <c r="D107" s="190"/>
      <c r="E107" s="192" t="str">
        <f t="shared" si="20"/>
        <v> </v>
      </c>
      <c r="F107" s="190"/>
      <c r="G107" s="191"/>
      <c r="H107" s="181"/>
      <c r="I107" s="194"/>
      <c r="J107" s="180"/>
      <c r="K107" s="189">
        <v>7</v>
      </c>
      <c r="L107" s="190"/>
      <c r="M107" s="190"/>
      <c r="N107" s="192" t="str">
        <f t="shared" si="21"/>
        <v> </v>
      </c>
      <c r="O107" s="302"/>
      <c r="P107" s="302"/>
      <c r="Q107" s="302"/>
      <c r="R107" s="190"/>
      <c r="S107" s="181"/>
      <c r="U107" s="54"/>
      <c r="V107" s="195" t="str">
        <f t="shared" si="22"/>
        <v> </v>
      </c>
      <c r="W107" s="198"/>
      <c r="X107" s="159"/>
      <c r="Y107" s="54"/>
      <c r="Z107" s="54"/>
      <c r="AA107" s="54"/>
      <c r="AB107" s="54"/>
      <c r="AC107" s="54"/>
      <c r="AD107" s="197">
        <f t="shared" si="23"/>
      </c>
      <c r="AE107" s="54"/>
      <c r="AF107" s="54"/>
      <c r="AL107" s="54"/>
      <c r="AM107" s="54"/>
      <c r="AN107" s="54"/>
      <c r="AO107" s="54"/>
    </row>
    <row r="108" spans="1:41" s="170" customFormat="1" ht="15" customHeight="1">
      <c r="A108" s="207"/>
      <c r="B108" s="200"/>
      <c r="C108" s="201">
        <f>COUNTIF(C101:C107,"&gt;0")</f>
        <v>4</v>
      </c>
      <c r="D108" s="201">
        <f>COUNTIF(D101:D107,"&gt;0")</f>
        <v>0</v>
      </c>
      <c r="E108" s="244"/>
      <c r="F108" s="244"/>
      <c r="G108" s="244"/>
      <c r="H108" s="204"/>
      <c r="I108" s="202"/>
      <c r="J108" s="203"/>
      <c r="K108" s="200"/>
      <c r="L108" s="201">
        <f>COUNTIF(L101:L107,"&gt;0")</f>
        <v>4</v>
      </c>
      <c r="M108" s="201">
        <f>COUNTIF(M101:M107,"&gt;0")</f>
        <v>4</v>
      </c>
      <c r="N108" s="201"/>
      <c r="O108" s="244"/>
      <c r="P108" s="245"/>
      <c r="Q108" s="245"/>
      <c r="R108" s="244"/>
      <c r="S108" s="204"/>
      <c r="U108" s="54"/>
      <c r="V108" s="196"/>
      <c r="W108" s="54"/>
      <c r="X108" s="54"/>
      <c r="Y108" s="54"/>
      <c r="Z108" s="54"/>
      <c r="AA108" s="54"/>
      <c r="AB108" s="54"/>
      <c r="AC108" s="54"/>
      <c r="AD108" s="196"/>
      <c r="AE108" s="54"/>
      <c r="AF108" s="54"/>
      <c r="AL108" s="54"/>
      <c r="AM108" s="54"/>
      <c r="AN108" s="54"/>
      <c r="AO108" s="54"/>
    </row>
    <row r="109" spans="1:30" s="54" customFormat="1" ht="36.75" customHeight="1">
      <c r="A109" s="79"/>
      <c r="B109" s="242" t="s">
        <v>65</v>
      </c>
      <c r="H109" s="170"/>
      <c r="I109" s="169"/>
      <c r="J109" s="169"/>
      <c r="K109" s="169"/>
      <c r="L109" s="169"/>
      <c r="M109" s="169"/>
      <c r="T109" s="170"/>
      <c r="V109" s="196"/>
      <c r="AD109" s="196"/>
    </row>
    <row r="110" spans="1:41" s="170" customFormat="1" ht="27.75" customHeight="1">
      <c r="A110" s="172"/>
      <c r="B110" s="173" t="s">
        <v>56</v>
      </c>
      <c r="C110" s="314" t="str">
        <f>C18</f>
        <v>Sami Högström</v>
      </c>
      <c r="D110" s="314"/>
      <c r="E110" s="314"/>
      <c r="F110" s="314"/>
      <c r="G110" s="314"/>
      <c r="H110" s="174">
        <f>IF(OR(H111="L",C110=0),0,1)</f>
        <v>1</v>
      </c>
      <c r="I110" s="175"/>
      <c r="J110" s="176"/>
      <c r="K110" s="177" t="s">
        <v>56</v>
      </c>
      <c r="L110" s="314" t="str">
        <f>J18</f>
        <v>Taito Heikkilä</v>
      </c>
      <c r="M110" s="314"/>
      <c r="N110" s="314"/>
      <c r="O110" s="314"/>
      <c r="P110" s="314"/>
      <c r="Q110" s="314"/>
      <c r="R110" s="314"/>
      <c r="S110" s="178">
        <f>IF(OR(I111="L",L110=0),0,1)</f>
        <v>1</v>
      </c>
      <c r="U110" s="54"/>
      <c r="V110" s="196"/>
      <c r="W110" s="54"/>
      <c r="X110" s="54"/>
      <c r="Y110" s="54"/>
      <c r="Z110" s="54"/>
      <c r="AA110" s="54"/>
      <c r="AB110" s="54"/>
      <c r="AC110" s="54"/>
      <c r="AD110" s="196"/>
      <c r="AE110" s="54"/>
      <c r="AF110" s="54"/>
      <c r="AL110" s="54"/>
      <c r="AM110" s="54"/>
      <c r="AN110" s="54"/>
      <c r="AO110" s="54"/>
    </row>
    <row r="111" spans="1:41" s="170" customFormat="1" ht="15">
      <c r="A111" s="182"/>
      <c r="B111" s="113"/>
      <c r="C111" s="113"/>
      <c r="D111" s="113"/>
      <c r="E111" s="113"/>
      <c r="F111" s="113"/>
      <c r="G111" s="113"/>
      <c r="H111" s="179"/>
      <c r="I111" s="309"/>
      <c r="J111" s="309"/>
      <c r="K111" s="180"/>
      <c r="L111" s="180"/>
      <c r="M111" s="180"/>
      <c r="N111" s="113"/>
      <c r="O111" s="113"/>
      <c r="P111" s="113"/>
      <c r="Q111" s="113"/>
      <c r="R111" s="113"/>
      <c r="S111" s="181"/>
      <c r="U111" s="54"/>
      <c r="V111" s="196"/>
      <c r="W111" s="54"/>
      <c r="X111" s="54"/>
      <c r="Y111" s="54"/>
      <c r="Z111" s="54"/>
      <c r="AA111" s="54"/>
      <c r="AB111" s="54"/>
      <c r="AC111" s="54"/>
      <c r="AD111" s="196"/>
      <c r="AE111" s="54"/>
      <c r="AF111" s="54"/>
      <c r="AL111" s="54"/>
      <c r="AM111" s="54"/>
      <c r="AN111" s="54"/>
      <c r="AO111" s="54"/>
    </row>
    <row r="112" spans="1:41" s="170" customFormat="1" ht="15">
      <c r="A112" s="182"/>
      <c r="B112" s="183" t="s">
        <v>57</v>
      </c>
      <c r="C112" s="184" t="s">
        <v>11</v>
      </c>
      <c r="D112" s="184" t="s">
        <v>58</v>
      </c>
      <c r="E112" s="185" t="s">
        <v>12</v>
      </c>
      <c r="F112" s="184" t="s">
        <v>59</v>
      </c>
      <c r="G112" s="184" t="s">
        <v>60</v>
      </c>
      <c r="H112" s="208"/>
      <c r="I112" s="186"/>
      <c r="J112" s="187"/>
      <c r="K112" s="183" t="s">
        <v>57</v>
      </c>
      <c r="L112" s="184" t="s">
        <v>11</v>
      </c>
      <c r="M112" s="184" t="s">
        <v>58</v>
      </c>
      <c r="N112" s="185" t="s">
        <v>12</v>
      </c>
      <c r="O112" s="310" t="s">
        <v>59</v>
      </c>
      <c r="P112" s="310"/>
      <c r="Q112" s="188"/>
      <c r="R112" s="184" t="s">
        <v>60</v>
      </c>
      <c r="S112" s="181"/>
      <c r="U112" s="54"/>
      <c r="V112" s="196"/>
      <c r="W112" s="54"/>
      <c r="X112" s="54"/>
      <c r="Y112" s="54"/>
      <c r="Z112" s="54"/>
      <c r="AA112" s="54"/>
      <c r="AB112" s="54"/>
      <c r="AC112" s="54"/>
      <c r="AD112" s="196"/>
      <c r="AE112" s="54"/>
      <c r="AF112" s="54"/>
      <c r="AL112" s="54"/>
      <c r="AM112" s="54"/>
      <c r="AN112" s="54"/>
      <c r="AO112" s="54"/>
    </row>
    <row r="113" spans="1:41" s="170" customFormat="1" ht="30" customHeight="1">
      <c r="A113" s="182"/>
      <c r="B113" s="189">
        <v>1</v>
      </c>
      <c r="C113" s="190">
        <v>15</v>
      </c>
      <c r="D113" s="191">
        <v>32</v>
      </c>
      <c r="E113" s="192">
        <f aca="true" t="shared" si="24" ref="E113:E119">IF(C113=0," ",IF(C113=0,0,501-D113))</f>
        <v>469</v>
      </c>
      <c r="F113" s="190">
        <v>3</v>
      </c>
      <c r="G113" s="190"/>
      <c r="H113" s="209">
        <f>IF(AND(H110=1,S110=0),1,IF(COUNT(C113:C119)&gt;3,IF(COUNT(D113:D119)=4,0,1),0))</f>
        <v>1</v>
      </c>
      <c r="I113" s="194"/>
      <c r="J113" s="180"/>
      <c r="K113" s="189">
        <v>1</v>
      </c>
      <c r="L113" s="190">
        <v>16</v>
      </c>
      <c r="M113" s="191"/>
      <c r="N113" s="192">
        <f aca="true" t="shared" si="25" ref="N113:N119">IF(L113=0," ",IF(L113=0,0,501-M113))</f>
        <v>501</v>
      </c>
      <c r="O113" s="302">
        <v>3</v>
      </c>
      <c r="P113" s="302"/>
      <c r="Q113" s="302"/>
      <c r="R113" s="190"/>
      <c r="S113" s="181"/>
      <c r="U113" s="206">
        <f>IF(AND(S110=1,H110=0),1,IF(COUNT(L113:L119)&gt;3,IF(COUNT(M113:M119)=4,0,1),0))</f>
        <v>0</v>
      </c>
      <c r="V113" s="195" t="str">
        <f aca="true" t="shared" si="26" ref="V113:V119">IF(AND(E113=501,N113=501),"TARKISTA JÄI-SARAKE"," ")</f>
        <v> </v>
      </c>
      <c r="W113" s="196"/>
      <c r="X113" s="196"/>
      <c r="Y113" s="196"/>
      <c r="Z113" s="196"/>
      <c r="AA113" s="196"/>
      <c r="AB113" s="196"/>
      <c r="AC113" s="196"/>
      <c r="AD113" s="197">
        <f aca="true" t="shared" si="27" ref="AD113:AD119">IF(AND(C113=0,L113&gt;0),"toinen TIKAT-sarake tyhjä !",IF(AND(C113&gt;0,L113=0),"toinen TIKAT-sarake tyhjä !",""))</f>
      </c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54"/>
      <c r="AO113" s="54"/>
    </row>
    <row r="114" spans="1:41" s="170" customFormat="1" ht="30" customHeight="1">
      <c r="A114" s="307" t="s">
        <v>66</v>
      </c>
      <c r="B114" s="189">
        <v>2</v>
      </c>
      <c r="C114" s="190">
        <v>22</v>
      </c>
      <c r="D114" s="191"/>
      <c r="E114" s="192">
        <f t="shared" si="24"/>
        <v>501</v>
      </c>
      <c r="F114" s="190">
        <v>2</v>
      </c>
      <c r="G114" s="190"/>
      <c r="H114" s="181"/>
      <c r="I114" s="194"/>
      <c r="J114" s="180"/>
      <c r="K114" s="189">
        <v>2</v>
      </c>
      <c r="L114" s="190">
        <v>21</v>
      </c>
      <c r="M114" s="191">
        <v>5</v>
      </c>
      <c r="N114" s="192">
        <f t="shared" si="25"/>
        <v>496</v>
      </c>
      <c r="O114" s="302">
        <v>2</v>
      </c>
      <c r="P114" s="302"/>
      <c r="Q114" s="302"/>
      <c r="R114" s="190"/>
      <c r="S114" s="181"/>
      <c r="U114" s="54"/>
      <c r="V114" s="195" t="str">
        <f t="shared" si="26"/>
        <v> </v>
      </c>
      <c r="W114" s="198"/>
      <c r="X114" s="159"/>
      <c r="Y114" s="54"/>
      <c r="Z114" s="54"/>
      <c r="AA114" s="54"/>
      <c r="AB114" s="54"/>
      <c r="AC114" s="54"/>
      <c r="AD114" s="197">
        <f t="shared" si="27"/>
      </c>
      <c r="AE114" s="54"/>
      <c r="AF114" s="54"/>
      <c r="AL114" s="54"/>
      <c r="AM114" s="54"/>
      <c r="AN114" s="54"/>
      <c r="AO114" s="54"/>
    </row>
    <row r="115" spans="1:41" s="170" customFormat="1" ht="30" customHeight="1">
      <c r="A115" s="307"/>
      <c r="B115" s="189">
        <v>3</v>
      </c>
      <c r="C115" s="190">
        <v>21</v>
      </c>
      <c r="D115" s="191">
        <v>66</v>
      </c>
      <c r="E115" s="192">
        <f t="shared" si="24"/>
        <v>435</v>
      </c>
      <c r="F115" s="190"/>
      <c r="G115" s="190"/>
      <c r="H115" s="181"/>
      <c r="I115" s="194"/>
      <c r="J115" s="180"/>
      <c r="K115" s="189">
        <v>3</v>
      </c>
      <c r="L115" s="190">
        <v>22</v>
      </c>
      <c r="M115" s="191"/>
      <c r="N115" s="192">
        <f t="shared" si="25"/>
        <v>501</v>
      </c>
      <c r="O115" s="302">
        <v>1</v>
      </c>
      <c r="P115" s="302"/>
      <c r="Q115" s="302"/>
      <c r="R115" s="190"/>
      <c r="S115" s="181"/>
      <c r="U115" s="54"/>
      <c r="V115" s="195" t="str">
        <f t="shared" si="26"/>
        <v> </v>
      </c>
      <c r="W115" s="198"/>
      <c r="X115" s="159"/>
      <c r="Y115" s="54"/>
      <c r="Z115" s="54"/>
      <c r="AA115" s="54"/>
      <c r="AB115" s="54"/>
      <c r="AC115" s="54"/>
      <c r="AD115" s="197">
        <f t="shared" si="27"/>
      </c>
      <c r="AE115" s="54"/>
      <c r="AF115" s="54"/>
      <c r="AL115" s="54"/>
      <c r="AM115" s="54"/>
      <c r="AN115" s="54"/>
      <c r="AO115" s="54"/>
    </row>
    <row r="116" spans="1:41" s="170" customFormat="1" ht="30" customHeight="1">
      <c r="A116" s="307"/>
      <c r="B116" s="189">
        <v>4</v>
      </c>
      <c r="C116" s="190">
        <v>17</v>
      </c>
      <c r="D116" s="191"/>
      <c r="E116" s="192">
        <f t="shared" si="24"/>
        <v>501</v>
      </c>
      <c r="F116" s="190">
        <v>4</v>
      </c>
      <c r="G116" s="190"/>
      <c r="H116" s="181"/>
      <c r="I116" s="194"/>
      <c r="J116" s="180"/>
      <c r="K116" s="189">
        <v>4</v>
      </c>
      <c r="L116" s="190">
        <v>15</v>
      </c>
      <c r="M116" s="191">
        <v>145</v>
      </c>
      <c r="N116" s="192">
        <f t="shared" si="25"/>
        <v>356</v>
      </c>
      <c r="O116" s="302">
        <v>2</v>
      </c>
      <c r="P116" s="302"/>
      <c r="Q116" s="302"/>
      <c r="R116" s="190"/>
      <c r="S116" s="181"/>
      <c r="U116" s="54"/>
      <c r="V116" s="195" t="str">
        <f t="shared" si="26"/>
        <v> </v>
      </c>
      <c r="W116" s="198"/>
      <c r="X116" s="159"/>
      <c r="Y116" s="54"/>
      <c r="Z116" s="54"/>
      <c r="AA116" s="54"/>
      <c r="AB116" s="54"/>
      <c r="AC116" s="54"/>
      <c r="AD116" s="197">
        <f t="shared" si="27"/>
      </c>
      <c r="AE116" s="54"/>
      <c r="AF116" s="54"/>
      <c r="AL116" s="54"/>
      <c r="AM116" s="54"/>
      <c r="AN116" s="54"/>
      <c r="AO116" s="54"/>
    </row>
    <row r="117" spans="1:41" s="170" customFormat="1" ht="30" customHeight="1">
      <c r="A117" s="182"/>
      <c r="B117" s="189">
        <v>5</v>
      </c>
      <c r="C117" s="190">
        <v>19</v>
      </c>
      <c r="D117" s="191"/>
      <c r="E117" s="192">
        <f t="shared" si="24"/>
        <v>501</v>
      </c>
      <c r="F117" s="190">
        <v>1</v>
      </c>
      <c r="G117" s="190"/>
      <c r="H117" s="181"/>
      <c r="I117" s="194"/>
      <c r="J117" s="180"/>
      <c r="K117" s="189">
        <v>5</v>
      </c>
      <c r="L117" s="190">
        <v>21</v>
      </c>
      <c r="M117" s="191">
        <v>54</v>
      </c>
      <c r="N117" s="192">
        <f t="shared" si="25"/>
        <v>447</v>
      </c>
      <c r="O117" s="302">
        <v>2</v>
      </c>
      <c r="P117" s="302"/>
      <c r="Q117" s="302"/>
      <c r="R117" s="190"/>
      <c r="S117" s="181"/>
      <c r="U117" s="54"/>
      <c r="V117" s="195" t="str">
        <f t="shared" si="26"/>
        <v> </v>
      </c>
      <c r="W117" s="198"/>
      <c r="X117" s="159"/>
      <c r="Y117" s="54"/>
      <c r="Z117" s="54"/>
      <c r="AA117" s="54"/>
      <c r="AB117" s="54"/>
      <c r="AC117" s="54"/>
      <c r="AD117" s="197">
        <f t="shared" si="27"/>
      </c>
      <c r="AE117" s="54"/>
      <c r="AF117" s="54"/>
      <c r="AL117" s="54"/>
      <c r="AM117" s="54"/>
      <c r="AN117" s="54"/>
      <c r="AO117" s="54"/>
    </row>
    <row r="118" spans="1:41" s="170" customFormat="1" ht="30" customHeight="1">
      <c r="A118" s="182"/>
      <c r="B118" s="189">
        <v>6</v>
      </c>
      <c r="C118" s="190">
        <v>19</v>
      </c>
      <c r="D118" s="190"/>
      <c r="E118" s="192">
        <f t="shared" si="24"/>
        <v>501</v>
      </c>
      <c r="F118" s="190">
        <v>1</v>
      </c>
      <c r="G118" s="191"/>
      <c r="H118" s="181"/>
      <c r="I118" s="194"/>
      <c r="J118" s="180"/>
      <c r="K118" s="189">
        <v>6</v>
      </c>
      <c r="L118" s="190">
        <v>18</v>
      </c>
      <c r="M118" s="190">
        <v>62</v>
      </c>
      <c r="N118" s="192">
        <f t="shared" si="25"/>
        <v>439</v>
      </c>
      <c r="O118" s="302">
        <v>1</v>
      </c>
      <c r="P118" s="302"/>
      <c r="Q118" s="302"/>
      <c r="R118" s="190"/>
      <c r="S118" s="181"/>
      <c r="U118" s="54"/>
      <c r="V118" s="195" t="str">
        <f t="shared" si="26"/>
        <v> </v>
      </c>
      <c r="W118" s="198"/>
      <c r="X118" s="159"/>
      <c r="Y118" s="54"/>
      <c r="Z118" s="54"/>
      <c r="AA118" s="54"/>
      <c r="AB118" s="54"/>
      <c r="AC118" s="54"/>
      <c r="AD118" s="197">
        <f t="shared" si="27"/>
      </c>
      <c r="AE118" s="54"/>
      <c r="AF118" s="54"/>
      <c r="AL118" s="54"/>
      <c r="AM118" s="54"/>
      <c r="AN118" s="54"/>
      <c r="AO118" s="54"/>
    </row>
    <row r="119" spans="1:41" s="170" customFormat="1" ht="30" customHeight="1">
      <c r="A119" s="182"/>
      <c r="B119" s="189">
        <v>7</v>
      </c>
      <c r="C119" s="190"/>
      <c r="D119" s="190"/>
      <c r="E119" s="192" t="str">
        <f t="shared" si="24"/>
        <v> </v>
      </c>
      <c r="F119" s="190"/>
      <c r="G119" s="191"/>
      <c r="H119" s="181"/>
      <c r="I119" s="194"/>
      <c r="J119" s="180"/>
      <c r="K119" s="189">
        <v>7</v>
      </c>
      <c r="L119" s="190"/>
      <c r="M119" s="190"/>
      <c r="N119" s="192" t="str">
        <f t="shared" si="25"/>
        <v> </v>
      </c>
      <c r="O119" s="302">
        <v>1</v>
      </c>
      <c r="P119" s="302"/>
      <c r="Q119" s="302"/>
      <c r="R119" s="190"/>
      <c r="S119" s="181"/>
      <c r="U119" s="54"/>
      <c r="V119" s="195" t="str">
        <f t="shared" si="26"/>
        <v> </v>
      </c>
      <c r="W119" s="198"/>
      <c r="X119" s="159"/>
      <c r="Y119" s="54"/>
      <c r="Z119" s="54"/>
      <c r="AA119" s="54"/>
      <c r="AB119" s="54"/>
      <c r="AC119" s="54"/>
      <c r="AD119" s="197">
        <f t="shared" si="27"/>
      </c>
      <c r="AE119" s="54"/>
      <c r="AF119" s="54"/>
      <c r="AL119" s="54"/>
      <c r="AM119" s="54"/>
      <c r="AN119" s="54"/>
      <c r="AO119" s="54"/>
    </row>
    <row r="120" spans="1:41" s="170" customFormat="1" ht="15" customHeight="1">
      <c r="A120" s="207"/>
      <c r="B120" s="200"/>
      <c r="C120" s="201">
        <f>COUNTIF(C113:C119,"&gt;0")</f>
        <v>6</v>
      </c>
      <c r="D120" s="201">
        <f>COUNTIF(D113:D119,"&gt;0")</f>
        <v>2</v>
      </c>
      <c r="E120" s="244"/>
      <c r="F120" s="244"/>
      <c r="G120" s="244"/>
      <c r="H120" s="204"/>
      <c r="I120" s="202"/>
      <c r="J120" s="203"/>
      <c r="K120" s="200"/>
      <c r="L120" s="201">
        <f>COUNTIF(L113:L119,"&gt;0")</f>
        <v>6</v>
      </c>
      <c r="M120" s="201">
        <f>COUNTIF(M113:M119,"&gt;0")</f>
        <v>4</v>
      </c>
      <c r="N120" s="244"/>
      <c r="O120" s="244"/>
      <c r="P120" s="245"/>
      <c r="Q120" s="245"/>
      <c r="R120" s="244"/>
      <c r="S120" s="204"/>
      <c r="U120" s="54"/>
      <c r="V120" s="196"/>
      <c r="W120" s="54"/>
      <c r="X120" s="54"/>
      <c r="Y120" s="54"/>
      <c r="Z120" s="54"/>
      <c r="AA120" s="54"/>
      <c r="AB120" s="54"/>
      <c r="AC120" s="54"/>
      <c r="AD120" s="196"/>
      <c r="AE120" s="54"/>
      <c r="AF120" s="54"/>
      <c r="AL120" s="54"/>
      <c r="AM120" s="54"/>
      <c r="AN120" s="54"/>
      <c r="AO120" s="54"/>
    </row>
    <row r="121" spans="1:30" s="54" customFormat="1" ht="37.5" customHeight="1">
      <c r="A121" s="79"/>
      <c r="B121" s="242" t="s">
        <v>66</v>
      </c>
      <c r="H121" s="170"/>
      <c r="I121" s="169"/>
      <c r="J121" s="169"/>
      <c r="K121" s="169"/>
      <c r="L121" s="169"/>
      <c r="M121" s="169"/>
      <c r="T121" s="170"/>
      <c r="V121" s="196"/>
      <c r="AD121" s="196"/>
    </row>
    <row r="122" spans="1:41" s="170" customFormat="1" ht="28.5" customHeight="1">
      <c r="A122" s="172"/>
      <c r="B122" s="173" t="s">
        <v>56</v>
      </c>
      <c r="C122" s="314" t="str">
        <f>C19</f>
        <v>Peter Selenius</v>
      </c>
      <c r="D122" s="314"/>
      <c r="E122" s="314"/>
      <c r="F122" s="314"/>
      <c r="G122" s="314"/>
      <c r="H122" s="174">
        <f>IF(OR(H123="L",C122=0),0,1)</f>
        <v>1</v>
      </c>
      <c r="I122" s="175"/>
      <c r="J122" s="176"/>
      <c r="K122" s="177" t="s">
        <v>56</v>
      </c>
      <c r="L122" s="314" t="str">
        <f>J19</f>
        <v>Kullervo Lauri</v>
      </c>
      <c r="M122" s="314"/>
      <c r="N122" s="314"/>
      <c r="O122" s="314"/>
      <c r="P122" s="314"/>
      <c r="Q122" s="314"/>
      <c r="R122" s="314"/>
      <c r="S122" s="178">
        <f>IF(OR(I123="L",L122=0),0,1)</f>
        <v>1</v>
      </c>
      <c r="U122" s="54"/>
      <c r="V122" s="196"/>
      <c r="W122" s="54"/>
      <c r="X122" s="54"/>
      <c r="Y122" s="54"/>
      <c r="Z122" s="54"/>
      <c r="AA122" s="54"/>
      <c r="AB122" s="54"/>
      <c r="AC122" s="54"/>
      <c r="AD122" s="196"/>
      <c r="AE122" s="54"/>
      <c r="AF122" s="54"/>
      <c r="AL122" s="54"/>
      <c r="AM122" s="54"/>
      <c r="AN122" s="54"/>
      <c r="AO122" s="54"/>
    </row>
    <row r="123" spans="1:41" s="170" customFormat="1" ht="15">
      <c r="A123" s="182"/>
      <c r="B123" s="113"/>
      <c r="C123" s="113"/>
      <c r="D123" s="113"/>
      <c r="E123" s="113"/>
      <c r="F123" s="113"/>
      <c r="G123" s="113"/>
      <c r="H123" s="179"/>
      <c r="I123" s="309"/>
      <c r="J123" s="309"/>
      <c r="K123" s="180"/>
      <c r="L123" s="180"/>
      <c r="M123" s="180"/>
      <c r="N123" s="113"/>
      <c r="O123" s="113"/>
      <c r="P123" s="113"/>
      <c r="Q123" s="113"/>
      <c r="R123" s="113"/>
      <c r="S123" s="234"/>
      <c r="U123" s="54"/>
      <c r="V123" s="196"/>
      <c r="W123" s="54"/>
      <c r="X123" s="54"/>
      <c r="Y123" s="54"/>
      <c r="Z123" s="54"/>
      <c r="AA123" s="54"/>
      <c r="AB123" s="54"/>
      <c r="AC123" s="54"/>
      <c r="AD123" s="196"/>
      <c r="AE123" s="54"/>
      <c r="AF123" s="54"/>
      <c r="AL123" s="54"/>
      <c r="AM123" s="54"/>
      <c r="AN123" s="54"/>
      <c r="AO123" s="54"/>
    </row>
    <row r="124" spans="1:41" s="170" customFormat="1" ht="15">
      <c r="A124" s="182"/>
      <c r="B124" s="183" t="s">
        <v>57</v>
      </c>
      <c r="C124" s="184" t="s">
        <v>11</v>
      </c>
      <c r="D124" s="184" t="s">
        <v>58</v>
      </c>
      <c r="E124" s="185" t="s">
        <v>12</v>
      </c>
      <c r="F124" s="184" t="s">
        <v>59</v>
      </c>
      <c r="G124" s="184" t="s">
        <v>60</v>
      </c>
      <c r="H124" s="208"/>
      <c r="I124" s="186"/>
      <c r="J124" s="187"/>
      <c r="K124" s="183" t="s">
        <v>57</v>
      </c>
      <c r="L124" s="184" t="s">
        <v>11</v>
      </c>
      <c r="M124" s="184" t="s">
        <v>58</v>
      </c>
      <c r="N124" s="185" t="s">
        <v>12</v>
      </c>
      <c r="O124" s="310" t="s">
        <v>59</v>
      </c>
      <c r="P124" s="310"/>
      <c r="Q124" s="188"/>
      <c r="R124" s="184" t="s">
        <v>60</v>
      </c>
      <c r="S124" s="234"/>
      <c r="U124" s="54"/>
      <c r="V124" s="196"/>
      <c r="W124" s="54"/>
      <c r="X124" s="54"/>
      <c r="Y124" s="54"/>
      <c r="Z124" s="54"/>
      <c r="AA124" s="54"/>
      <c r="AB124" s="54"/>
      <c r="AC124" s="54"/>
      <c r="AD124" s="196"/>
      <c r="AE124" s="54"/>
      <c r="AF124" s="54"/>
      <c r="AL124" s="54"/>
      <c r="AM124" s="54"/>
      <c r="AN124" s="54"/>
      <c r="AO124" s="54"/>
    </row>
    <row r="125" spans="1:41" s="170" customFormat="1" ht="30" customHeight="1">
      <c r="A125" s="182"/>
      <c r="B125" s="189">
        <v>1</v>
      </c>
      <c r="C125" s="190">
        <v>21</v>
      </c>
      <c r="D125" s="191"/>
      <c r="E125" s="192">
        <f aca="true" t="shared" si="28" ref="E125:E131">IF(C125=0," ",IF(C125=0,0,501-D125))</f>
        <v>501</v>
      </c>
      <c r="F125" s="190"/>
      <c r="G125" s="190"/>
      <c r="H125" s="209">
        <f>IF(AND(H122=1,S122=0),1,IF(COUNT(C125:C131)&gt;3,IF(COUNT(D125:D131)=4,0,1),0))</f>
        <v>1</v>
      </c>
      <c r="I125" s="194"/>
      <c r="J125" s="180"/>
      <c r="K125" s="189">
        <v>1</v>
      </c>
      <c r="L125" s="190">
        <v>21</v>
      </c>
      <c r="M125" s="191">
        <v>64</v>
      </c>
      <c r="N125" s="192">
        <f aca="true" t="shared" si="29" ref="N125:N131">IF(L125=0," ",IF(L125=0,0,501-M125))</f>
        <v>437</v>
      </c>
      <c r="O125" s="302"/>
      <c r="P125" s="302"/>
      <c r="Q125" s="302"/>
      <c r="R125" s="190"/>
      <c r="S125" s="234"/>
      <c r="U125" s="206">
        <f>IF(AND(S122=1,H122=0),1,IF(COUNT(L125:L131)&gt;3,IF(COUNT(M125:M131)=4,0,1),0))</f>
        <v>0</v>
      </c>
      <c r="V125" s="195" t="str">
        <f aca="true" t="shared" si="30" ref="V125:V131">IF(AND(E125=501,N125=501),"TARKISTA JÄI-SARAKE"," ")</f>
        <v> </v>
      </c>
      <c r="W125" s="196"/>
      <c r="X125" s="196"/>
      <c r="Y125" s="196"/>
      <c r="Z125" s="196"/>
      <c r="AA125" s="196"/>
      <c r="AB125" s="196"/>
      <c r="AC125" s="196"/>
      <c r="AD125" s="197">
        <f aca="true" t="shared" si="31" ref="AD125:AD131">IF(AND(C125=0,L125&gt;0),"toinen TIKAT-sarake tyhjä !",IF(AND(C125&gt;0,L125=0),"toinen TIKAT-sarake tyhjä !",""))</f>
      </c>
      <c r="AE125" s="196"/>
      <c r="AF125" s="196"/>
      <c r="AG125" s="196"/>
      <c r="AH125" s="196"/>
      <c r="AI125" s="196"/>
      <c r="AJ125" s="196"/>
      <c r="AL125" s="54"/>
      <c r="AM125" s="54"/>
      <c r="AN125" s="54"/>
      <c r="AO125" s="54"/>
    </row>
    <row r="126" spans="1:41" s="170" customFormat="1" ht="30" customHeight="1">
      <c r="A126" s="307" t="s">
        <v>67</v>
      </c>
      <c r="B126" s="189">
        <v>2</v>
      </c>
      <c r="C126" s="190">
        <v>25</v>
      </c>
      <c r="D126" s="191"/>
      <c r="E126" s="192">
        <f t="shared" si="28"/>
        <v>501</v>
      </c>
      <c r="F126" s="190"/>
      <c r="G126" s="190"/>
      <c r="H126" s="181"/>
      <c r="I126" s="194"/>
      <c r="J126" s="180"/>
      <c r="K126" s="189">
        <v>2</v>
      </c>
      <c r="L126" s="190">
        <v>24</v>
      </c>
      <c r="M126" s="191">
        <v>4</v>
      </c>
      <c r="N126" s="192">
        <f t="shared" si="29"/>
        <v>497</v>
      </c>
      <c r="O126" s="302">
        <v>1</v>
      </c>
      <c r="P126" s="302"/>
      <c r="Q126" s="302"/>
      <c r="R126" s="190"/>
      <c r="S126" s="181"/>
      <c r="U126" s="54"/>
      <c r="V126" s="195" t="str">
        <f t="shared" si="30"/>
        <v> </v>
      </c>
      <c r="W126" s="198"/>
      <c r="X126" s="159"/>
      <c r="Y126" s="54"/>
      <c r="Z126" s="54"/>
      <c r="AA126" s="54"/>
      <c r="AB126" s="54"/>
      <c r="AC126" s="54"/>
      <c r="AD126" s="197">
        <f t="shared" si="31"/>
      </c>
      <c r="AE126" s="54"/>
      <c r="AF126" s="54"/>
      <c r="AL126" s="54"/>
      <c r="AM126" s="54"/>
      <c r="AN126" s="54"/>
      <c r="AO126" s="54"/>
    </row>
    <row r="127" spans="1:41" s="170" customFormat="1" ht="30" customHeight="1">
      <c r="A127" s="307"/>
      <c r="B127" s="189">
        <v>3</v>
      </c>
      <c r="C127" s="190">
        <v>24</v>
      </c>
      <c r="D127" s="191"/>
      <c r="E127" s="192">
        <f t="shared" si="28"/>
        <v>501</v>
      </c>
      <c r="F127" s="190">
        <v>3</v>
      </c>
      <c r="G127" s="190"/>
      <c r="H127" s="181"/>
      <c r="I127" s="194"/>
      <c r="J127" s="180"/>
      <c r="K127" s="189">
        <v>3</v>
      </c>
      <c r="L127" s="190">
        <v>24</v>
      </c>
      <c r="M127" s="191">
        <v>8</v>
      </c>
      <c r="N127" s="192">
        <f t="shared" si="29"/>
        <v>493</v>
      </c>
      <c r="O127" s="302">
        <v>2</v>
      </c>
      <c r="P127" s="302"/>
      <c r="Q127" s="302"/>
      <c r="R127" s="190"/>
      <c r="S127" s="181"/>
      <c r="U127" s="54"/>
      <c r="V127" s="195" t="str">
        <f t="shared" si="30"/>
        <v> </v>
      </c>
      <c r="W127" s="198"/>
      <c r="X127" s="159"/>
      <c r="Y127" s="54"/>
      <c r="Z127" s="54"/>
      <c r="AA127" s="54"/>
      <c r="AB127" s="54"/>
      <c r="AC127" s="54"/>
      <c r="AD127" s="197">
        <f t="shared" si="31"/>
      </c>
      <c r="AE127" s="54"/>
      <c r="AF127" s="54"/>
      <c r="AL127" s="54"/>
      <c r="AM127" s="54"/>
      <c r="AN127" s="54"/>
      <c r="AO127" s="54"/>
    </row>
    <row r="128" spans="1:41" s="170" customFormat="1" ht="30" customHeight="1">
      <c r="A128" s="307"/>
      <c r="B128" s="189">
        <v>4</v>
      </c>
      <c r="C128" s="190">
        <v>24</v>
      </c>
      <c r="D128" s="191"/>
      <c r="E128" s="192">
        <f t="shared" si="28"/>
        <v>501</v>
      </c>
      <c r="F128" s="190">
        <v>1</v>
      </c>
      <c r="G128" s="190"/>
      <c r="H128" s="181"/>
      <c r="I128" s="194"/>
      <c r="J128" s="180"/>
      <c r="K128" s="189">
        <v>4</v>
      </c>
      <c r="L128" s="190">
        <v>21</v>
      </c>
      <c r="M128" s="191">
        <v>24</v>
      </c>
      <c r="N128" s="192">
        <f t="shared" si="29"/>
        <v>477</v>
      </c>
      <c r="O128" s="302">
        <v>1</v>
      </c>
      <c r="P128" s="302"/>
      <c r="Q128" s="302"/>
      <c r="R128" s="190"/>
      <c r="S128" s="181"/>
      <c r="U128" s="54"/>
      <c r="V128" s="195" t="str">
        <f t="shared" si="30"/>
        <v> </v>
      </c>
      <c r="W128" s="198"/>
      <c r="X128" s="159"/>
      <c r="Y128" s="54"/>
      <c r="Z128" s="54"/>
      <c r="AA128" s="54"/>
      <c r="AB128" s="54"/>
      <c r="AC128" s="54"/>
      <c r="AD128" s="197">
        <f t="shared" si="31"/>
      </c>
      <c r="AE128" s="54"/>
      <c r="AF128" s="54"/>
      <c r="AL128" s="54"/>
      <c r="AM128" s="54"/>
      <c r="AN128" s="54"/>
      <c r="AO128" s="54"/>
    </row>
    <row r="129" spans="1:41" s="170" customFormat="1" ht="30" customHeight="1">
      <c r="A129" s="182"/>
      <c r="B129" s="189">
        <v>5</v>
      </c>
      <c r="C129" s="190"/>
      <c r="D129" s="191"/>
      <c r="E129" s="192" t="str">
        <f t="shared" si="28"/>
        <v> </v>
      </c>
      <c r="F129" s="190"/>
      <c r="G129" s="190"/>
      <c r="H129" s="181"/>
      <c r="I129" s="194"/>
      <c r="J129" s="180"/>
      <c r="K129" s="189">
        <v>5</v>
      </c>
      <c r="L129" s="190"/>
      <c r="M129" s="191"/>
      <c r="N129" s="192" t="str">
        <f t="shared" si="29"/>
        <v> </v>
      </c>
      <c r="O129" s="302"/>
      <c r="P129" s="302"/>
      <c r="Q129" s="302"/>
      <c r="R129" s="190"/>
      <c r="S129" s="181"/>
      <c r="U129" s="54"/>
      <c r="V129" s="195" t="str">
        <f t="shared" si="30"/>
        <v> </v>
      </c>
      <c r="W129" s="198"/>
      <c r="X129" s="159"/>
      <c r="Y129" s="54"/>
      <c r="Z129" s="54"/>
      <c r="AA129" s="54"/>
      <c r="AB129" s="54"/>
      <c r="AC129" s="54"/>
      <c r="AD129" s="197">
        <f t="shared" si="31"/>
      </c>
      <c r="AE129" s="54"/>
      <c r="AF129" s="54"/>
      <c r="AL129" s="54"/>
      <c r="AM129" s="54"/>
      <c r="AN129" s="54"/>
      <c r="AO129" s="54"/>
    </row>
    <row r="130" spans="1:41" s="170" customFormat="1" ht="30" customHeight="1">
      <c r="A130" s="113"/>
      <c r="B130" s="189">
        <v>6</v>
      </c>
      <c r="C130" s="190"/>
      <c r="D130" s="190"/>
      <c r="E130" s="192" t="str">
        <f t="shared" si="28"/>
        <v> </v>
      </c>
      <c r="F130" s="190"/>
      <c r="G130" s="191"/>
      <c r="H130" s="181"/>
      <c r="I130" s="194"/>
      <c r="J130" s="180"/>
      <c r="K130" s="189">
        <v>6</v>
      </c>
      <c r="L130" s="190"/>
      <c r="M130" s="190"/>
      <c r="N130" s="192" t="str">
        <f t="shared" si="29"/>
        <v> </v>
      </c>
      <c r="O130" s="302"/>
      <c r="P130" s="302"/>
      <c r="Q130" s="302"/>
      <c r="R130" s="190"/>
      <c r="S130" s="181"/>
      <c r="U130" s="54"/>
      <c r="V130" s="195" t="str">
        <f t="shared" si="30"/>
        <v> </v>
      </c>
      <c r="W130" s="198"/>
      <c r="X130" s="159"/>
      <c r="Y130" s="54"/>
      <c r="Z130" s="54"/>
      <c r="AA130" s="54"/>
      <c r="AB130" s="54"/>
      <c r="AC130" s="54"/>
      <c r="AD130" s="197">
        <f t="shared" si="31"/>
      </c>
      <c r="AE130" s="54"/>
      <c r="AF130" s="54"/>
      <c r="AL130" s="54"/>
      <c r="AM130" s="54"/>
      <c r="AN130" s="54"/>
      <c r="AO130" s="54"/>
    </row>
    <row r="131" spans="1:41" s="170" customFormat="1" ht="30" customHeight="1">
      <c r="A131" s="113"/>
      <c r="B131" s="189">
        <v>7</v>
      </c>
      <c r="C131" s="190"/>
      <c r="D131" s="190"/>
      <c r="E131" s="192" t="str">
        <f t="shared" si="28"/>
        <v> </v>
      </c>
      <c r="F131" s="190"/>
      <c r="G131" s="191"/>
      <c r="H131" s="181"/>
      <c r="I131" s="194"/>
      <c r="J131" s="180"/>
      <c r="K131" s="189">
        <v>7</v>
      </c>
      <c r="L131" s="190"/>
      <c r="M131" s="190"/>
      <c r="N131" s="192" t="str">
        <f t="shared" si="29"/>
        <v> </v>
      </c>
      <c r="O131" s="302"/>
      <c r="P131" s="302"/>
      <c r="Q131" s="302"/>
      <c r="R131" s="190"/>
      <c r="S131" s="181"/>
      <c r="U131" s="54"/>
      <c r="V131" s="195" t="str">
        <f t="shared" si="30"/>
        <v> </v>
      </c>
      <c r="W131" s="198"/>
      <c r="X131" s="159"/>
      <c r="Y131" s="54"/>
      <c r="Z131" s="54"/>
      <c r="AA131" s="54"/>
      <c r="AB131" s="54"/>
      <c r="AC131" s="54"/>
      <c r="AD131" s="197">
        <f t="shared" si="31"/>
      </c>
      <c r="AE131" s="54"/>
      <c r="AF131" s="54"/>
      <c r="AL131" s="54"/>
      <c r="AM131" s="54"/>
      <c r="AN131" s="54"/>
      <c r="AO131" s="54"/>
    </row>
    <row r="132" spans="1:41" s="170" customFormat="1" ht="20.25" customHeight="1">
      <c r="A132" s="210" t="s">
        <v>67</v>
      </c>
      <c r="B132" s="200"/>
      <c r="C132" s="201">
        <f>COUNTIF(C125:C131,"&gt;0")</f>
        <v>4</v>
      </c>
      <c r="D132" s="201">
        <f>COUNTIF(D125:D131,"&gt;0")</f>
        <v>0</v>
      </c>
      <c r="E132" s="200"/>
      <c r="F132" s="200"/>
      <c r="G132" s="200"/>
      <c r="H132" s="204"/>
      <c r="I132" s="202"/>
      <c r="J132" s="203"/>
      <c r="K132" s="203"/>
      <c r="L132" s="201">
        <f>COUNTIF(L125:L131,"&gt;0")</f>
        <v>4</v>
      </c>
      <c r="M132" s="201">
        <f>COUNTIF(M125:M131,"&gt;0")</f>
        <v>4</v>
      </c>
      <c r="N132" s="200"/>
      <c r="O132" s="200"/>
      <c r="P132" s="200"/>
      <c r="Q132" s="200"/>
      <c r="R132" s="200"/>
      <c r="S132" s="204"/>
      <c r="U132" s="54"/>
      <c r="V132" s="196"/>
      <c r="W132" s="54"/>
      <c r="X132" s="54"/>
      <c r="Y132" s="54"/>
      <c r="Z132" s="54"/>
      <c r="AA132" s="54"/>
      <c r="AB132" s="54"/>
      <c r="AC132" s="54"/>
      <c r="AD132" s="196"/>
      <c r="AE132" s="54"/>
      <c r="AF132" s="54"/>
      <c r="AL132" s="54"/>
      <c r="AM132" s="54"/>
      <c r="AN132" s="54"/>
      <c r="AO132" s="54"/>
    </row>
    <row r="133" spans="1:30" s="54" customFormat="1" ht="36.75" customHeight="1">
      <c r="A133" s="79"/>
      <c r="H133" s="170"/>
      <c r="I133" s="169"/>
      <c r="J133" s="169"/>
      <c r="K133" s="169"/>
      <c r="L133" s="169"/>
      <c r="M133" s="169"/>
      <c r="T133" s="170"/>
      <c r="V133" s="196"/>
      <c r="AD133" s="196"/>
    </row>
    <row r="134" spans="1:41" s="170" customFormat="1" ht="29.25" customHeight="1">
      <c r="A134" s="211"/>
      <c r="B134" s="212" t="s">
        <v>56</v>
      </c>
      <c r="C134" s="313" t="str">
        <f>C20</f>
        <v>Tomi Kinnunen "c"</v>
      </c>
      <c r="D134" s="313"/>
      <c r="E134" s="313"/>
      <c r="F134" s="313"/>
      <c r="G134" s="313"/>
      <c r="H134" s="213">
        <f>IF(OR(H135="L",C134=0),0,1)</f>
        <v>1</v>
      </c>
      <c r="I134" s="214"/>
      <c r="J134" s="215"/>
      <c r="K134" s="216" t="s">
        <v>56</v>
      </c>
      <c r="L134" s="313" t="str">
        <f>J20</f>
        <v>Tony Alanentalo</v>
      </c>
      <c r="M134" s="313"/>
      <c r="N134" s="313"/>
      <c r="O134" s="313"/>
      <c r="P134" s="313"/>
      <c r="Q134" s="313"/>
      <c r="R134" s="313"/>
      <c r="S134" s="217">
        <f>IF(OR(I135="L",L134=0),0,1)</f>
        <v>1</v>
      </c>
      <c r="U134" s="54"/>
      <c r="V134" s="196"/>
      <c r="W134" s="54"/>
      <c r="X134" s="54"/>
      <c r="Y134" s="54"/>
      <c r="Z134" s="54"/>
      <c r="AA134" s="54"/>
      <c r="AB134" s="54"/>
      <c r="AC134" s="54"/>
      <c r="AD134" s="196"/>
      <c r="AE134" s="54"/>
      <c r="AF134" s="54"/>
      <c r="AL134" s="54"/>
      <c r="AM134" s="54"/>
      <c r="AN134" s="54"/>
      <c r="AO134" s="54"/>
    </row>
    <row r="135" spans="1:41" s="170" customFormat="1" ht="15">
      <c r="A135" s="218"/>
      <c r="B135" s="219"/>
      <c r="C135" s="219"/>
      <c r="D135" s="219"/>
      <c r="E135" s="219"/>
      <c r="F135" s="219"/>
      <c r="G135" s="219"/>
      <c r="H135" s="220"/>
      <c r="I135" s="303"/>
      <c r="J135" s="303"/>
      <c r="K135" s="221"/>
      <c r="L135" s="221"/>
      <c r="M135" s="221"/>
      <c r="N135" s="219"/>
      <c r="O135" s="219"/>
      <c r="P135" s="219"/>
      <c r="Q135" s="219"/>
      <c r="R135" s="219"/>
      <c r="S135" s="222"/>
      <c r="U135" s="54"/>
      <c r="V135" s="196"/>
      <c r="W135" s="54"/>
      <c r="X135" s="54"/>
      <c r="Y135" s="54"/>
      <c r="Z135" s="54"/>
      <c r="AA135" s="54"/>
      <c r="AB135" s="54"/>
      <c r="AC135" s="54"/>
      <c r="AD135" s="196"/>
      <c r="AE135" s="54"/>
      <c r="AF135" s="54"/>
      <c r="AL135" s="54"/>
      <c r="AM135" s="54"/>
      <c r="AN135" s="54"/>
      <c r="AO135" s="54"/>
    </row>
    <row r="136" spans="1:41" s="170" customFormat="1" ht="15">
      <c r="A136" s="218"/>
      <c r="B136" s="223" t="s">
        <v>57</v>
      </c>
      <c r="C136" s="224" t="s">
        <v>11</v>
      </c>
      <c r="D136" s="224" t="s">
        <v>58</v>
      </c>
      <c r="E136" s="225" t="s">
        <v>12</v>
      </c>
      <c r="F136" s="224" t="s">
        <v>59</v>
      </c>
      <c r="G136" s="224" t="s">
        <v>60</v>
      </c>
      <c r="H136" s="246"/>
      <c r="I136" s="227"/>
      <c r="J136" s="228"/>
      <c r="K136" s="223" t="s">
        <v>57</v>
      </c>
      <c r="L136" s="224" t="s">
        <v>11</v>
      </c>
      <c r="M136" s="224" t="s">
        <v>58</v>
      </c>
      <c r="N136" s="225" t="s">
        <v>12</v>
      </c>
      <c r="O136" s="304" t="s">
        <v>59</v>
      </c>
      <c r="P136" s="304"/>
      <c r="Q136" s="188"/>
      <c r="R136" s="224" t="s">
        <v>60</v>
      </c>
      <c r="S136" s="222"/>
      <c r="U136" s="54"/>
      <c r="V136" s="196"/>
      <c r="W136" s="54"/>
      <c r="X136" s="54"/>
      <c r="Y136" s="54"/>
      <c r="Z136" s="54"/>
      <c r="AA136" s="54"/>
      <c r="AB136" s="54"/>
      <c r="AC136" s="54"/>
      <c r="AD136" s="196"/>
      <c r="AE136" s="54"/>
      <c r="AF136" s="54"/>
      <c r="AL136" s="54"/>
      <c r="AM136" s="54"/>
      <c r="AN136" s="54"/>
      <c r="AO136" s="54"/>
    </row>
    <row r="137" spans="1:41" s="170" customFormat="1" ht="30" customHeight="1">
      <c r="A137" s="218"/>
      <c r="B137" s="229">
        <v>1</v>
      </c>
      <c r="C137" s="190">
        <v>15</v>
      </c>
      <c r="D137" s="191">
        <v>176</v>
      </c>
      <c r="E137" s="230">
        <f aca="true" t="shared" si="32" ref="E137:E143">IF(C137=0," ",IF(C137=0,0,501-D137))</f>
        <v>325</v>
      </c>
      <c r="F137" s="231">
        <v>1</v>
      </c>
      <c r="G137" s="231"/>
      <c r="H137" s="232">
        <f>IF(AND(H134=1,S134=0),1,IF(COUNT(C137:C143)&gt;3,IF(COUNT(D137:D143)=4,0,1),0))</f>
        <v>0</v>
      </c>
      <c r="I137" s="233"/>
      <c r="J137" s="221"/>
      <c r="K137" s="229">
        <v>1</v>
      </c>
      <c r="L137" s="190">
        <v>15</v>
      </c>
      <c r="M137" s="191"/>
      <c r="N137" s="230">
        <f aca="true" t="shared" si="33" ref="N137:N143">IF(L137=0," ",IF(L137=0,0,501-M137))</f>
        <v>501</v>
      </c>
      <c r="O137" s="312">
        <v>3</v>
      </c>
      <c r="P137" s="312"/>
      <c r="Q137" s="312"/>
      <c r="R137" s="235"/>
      <c r="S137" s="222"/>
      <c r="U137" s="206">
        <f>IF(AND(S134=1,H134=0),1,IF(COUNT(L137:L143)&gt;3,IF(COUNT(M137:M143)=4,0,1),0))</f>
        <v>1</v>
      </c>
      <c r="V137" s="195" t="str">
        <f aca="true" t="shared" si="34" ref="V137:V143">IF(AND(E137=501,N137=501),"TARKISTA JÄI-SARAKE"," ")</f>
        <v> </v>
      </c>
      <c r="W137" s="196"/>
      <c r="X137" s="196"/>
      <c r="Y137" s="196"/>
      <c r="Z137" s="196"/>
      <c r="AA137" s="196"/>
      <c r="AB137" s="196"/>
      <c r="AC137" s="196"/>
      <c r="AD137" s="197">
        <f aca="true" t="shared" si="35" ref="AD137:AD143">IF(AND(C137=0,L137&gt;0),"toinen TIKAT-sarake tyhjä !",IF(AND(C137&gt;0,L137=0),"toinen TIKAT-sarake tyhjä !",""))</f>
      </c>
      <c r="AE137" s="196"/>
      <c r="AF137" s="196"/>
      <c r="AG137" s="196"/>
      <c r="AL137" s="54"/>
      <c r="AM137" s="54"/>
      <c r="AN137" s="54"/>
      <c r="AO137" s="54"/>
    </row>
    <row r="138" spans="1:41" s="170" customFormat="1" ht="30" customHeight="1">
      <c r="A138" s="305" t="s">
        <v>68</v>
      </c>
      <c r="B138" s="229">
        <v>2</v>
      </c>
      <c r="C138" s="190">
        <v>20</v>
      </c>
      <c r="D138" s="191"/>
      <c r="E138" s="230">
        <f t="shared" si="32"/>
        <v>501</v>
      </c>
      <c r="F138" s="231"/>
      <c r="G138" s="231"/>
      <c r="H138" s="222"/>
      <c r="I138" s="233"/>
      <c r="J138" s="221"/>
      <c r="K138" s="229">
        <v>2</v>
      </c>
      <c r="L138" s="190">
        <v>18</v>
      </c>
      <c r="M138" s="191">
        <v>16</v>
      </c>
      <c r="N138" s="230">
        <f t="shared" si="33"/>
        <v>485</v>
      </c>
      <c r="O138" s="312">
        <v>2</v>
      </c>
      <c r="P138" s="312"/>
      <c r="Q138" s="312"/>
      <c r="R138" s="235"/>
      <c r="S138" s="222"/>
      <c r="U138" s="54"/>
      <c r="V138" s="195" t="str">
        <f t="shared" si="34"/>
        <v> </v>
      </c>
      <c r="W138" s="198"/>
      <c r="X138" s="159"/>
      <c r="Y138" s="54"/>
      <c r="Z138" s="54"/>
      <c r="AA138" s="54"/>
      <c r="AB138" s="54"/>
      <c r="AC138" s="54"/>
      <c r="AD138" s="197">
        <f t="shared" si="35"/>
      </c>
      <c r="AE138" s="54"/>
      <c r="AF138" s="54"/>
      <c r="AL138" s="54"/>
      <c r="AM138" s="54"/>
      <c r="AN138" s="54"/>
      <c r="AO138" s="54"/>
    </row>
    <row r="139" spans="1:41" s="170" customFormat="1" ht="30" customHeight="1">
      <c r="A139" s="305"/>
      <c r="B139" s="229">
        <v>3</v>
      </c>
      <c r="C139" s="190">
        <v>15</v>
      </c>
      <c r="D139" s="191">
        <v>156</v>
      </c>
      <c r="E139" s="230">
        <f t="shared" si="32"/>
        <v>345</v>
      </c>
      <c r="F139" s="231">
        <v>1</v>
      </c>
      <c r="G139" s="231"/>
      <c r="H139" s="222"/>
      <c r="I139" s="233"/>
      <c r="J139" s="221"/>
      <c r="K139" s="229">
        <v>3</v>
      </c>
      <c r="L139" s="190">
        <v>17</v>
      </c>
      <c r="M139" s="191"/>
      <c r="N139" s="230">
        <f t="shared" si="33"/>
        <v>501</v>
      </c>
      <c r="O139" s="312">
        <v>1</v>
      </c>
      <c r="P139" s="312"/>
      <c r="Q139" s="312"/>
      <c r="R139" s="235"/>
      <c r="S139" s="222"/>
      <c r="U139" s="54"/>
      <c r="V139" s="195" t="str">
        <f t="shared" si="34"/>
        <v> </v>
      </c>
      <c r="W139" s="198"/>
      <c r="X139" s="159"/>
      <c r="Y139" s="54"/>
      <c r="Z139" s="54"/>
      <c r="AA139" s="54"/>
      <c r="AB139" s="54"/>
      <c r="AC139" s="54"/>
      <c r="AD139" s="197">
        <f t="shared" si="35"/>
      </c>
      <c r="AE139" s="54"/>
      <c r="AF139" s="54"/>
      <c r="AL139" s="54"/>
      <c r="AM139" s="54"/>
      <c r="AN139" s="54"/>
      <c r="AO139" s="54"/>
    </row>
    <row r="140" spans="1:41" s="170" customFormat="1" ht="30" customHeight="1">
      <c r="A140" s="305"/>
      <c r="B140" s="229">
        <v>4</v>
      </c>
      <c r="C140" s="190">
        <v>18</v>
      </c>
      <c r="D140" s="191">
        <v>150</v>
      </c>
      <c r="E140" s="230">
        <f t="shared" si="32"/>
        <v>351</v>
      </c>
      <c r="F140" s="231"/>
      <c r="G140" s="231"/>
      <c r="H140" s="222"/>
      <c r="I140" s="233"/>
      <c r="J140" s="221"/>
      <c r="K140" s="229">
        <v>4</v>
      </c>
      <c r="L140" s="190">
        <v>17</v>
      </c>
      <c r="M140" s="191"/>
      <c r="N140" s="230">
        <f t="shared" si="33"/>
        <v>501</v>
      </c>
      <c r="O140" s="312">
        <v>2</v>
      </c>
      <c r="P140" s="312"/>
      <c r="Q140" s="312"/>
      <c r="R140" s="235"/>
      <c r="S140" s="222"/>
      <c r="U140" s="54"/>
      <c r="V140" s="195" t="str">
        <f t="shared" si="34"/>
        <v> </v>
      </c>
      <c r="W140" s="198"/>
      <c r="X140" s="159"/>
      <c r="Y140" s="54"/>
      <c r="Z140" s="54"/>
      <c r="AA140" s="54"/>
      <c r="AB140" s="54"/>
      <c r="AC140" s="54"/>
      <c r="AD140" s="197">
        <f t="shared" si="35"/>
      </c>
      <c r="AE140" s="54"/>
      <c r="AF140" s="54"/>
      <c r="AL140" s="54"/>
      <c r="AM140" s="54"/>
      <c r="AN140" s="54"/>
      <c r="AO140" s="54"/>
    </row>
    <row r="141" spans="1:41" s="170" customFormat="1" ht="30" customHeight="1">
      <c r="A141" s="218"/>
      <c r="B141" s="229">
        <v>5</v>
      </c>
      <c r="C141" s="190">
        <v>15</v>
      </c>
      <c r="D141" s="191">
        <v>184</v>
      </c>
      <c r="E141" s="230">
        <f t="shared" si="32"/>
        <v>317</v>
      </c>
      <c r="F141" s="231">
        <v>1</v>
      </c>
      <c r="G141" s="231"/>
      <c r="H141" s="222"/>
      <c r="I141" s="233"/>
      <c r="J141" s="221"/>
      <c r="K141" s="229">
        <v>5</v>
      </c>
      <c r="L141" s="190">
        <v>17</v>
      </c>
      <c r="M141" s="191"/>
      <c r="N141" s="230">
        <f t="shared" si="33"/>
        <v>501</v>
      </c>
      <c r="O141" s="312">
        <v>2</v>
      </c>
      <c r="P141" s="312"/>
      <c r="Q141" s="312"/>
      <c r="R141" s="235"/>
      <c r="S141" s="222"/>
      <c r="U141" s="54"/>
      <c r="V141" s="195" t="str">
        <f t="shared" si="34"/>
        <v> </v>
      </c>
      <c r="W141" s="198"/>
      <c r="X141" s="159"/>
      <c r="Y141" s="54"/>
      <c r="Z141" s="54"/>
      <c r="AA141" s="54"/>
      <c r="AB141" s="54"/>
      <c r="AC141" s="54"/>
      <c r="AD141" s="197">
        <f t="shared" si="35"/>
      </c>
      <c r="AE141" s="54"/>
      <c r="AF141" s="54"/>
      <c r="AL141" s="54"/>
      <c r="AM141" s="54"/>
      <c r="AN141" s="54"/>
      <c r="AO141" s="54"/>
    </row>
    <row r="142" spans="1:41" s="170" customFormat="1" ht="30" customHeight="1">
      <c r="A142" s="218"/>
      <c r="B142" s="229">
        <v>6</v>
      </c>
      <c r="C142" s="190"/>
      <c r="D142" s="190"/>
      <c r="E142" s="230" t="str">
        <f t="shared" si="32"/>
        <v> </v>
      </c>
      <c r="F142" s="231"/>
      <c r="G142" s="191"/>
      <c r="H142" s="222"/>
      <c r="I142" s="233"/>
      <c r="J142" s="221"/>
      <c r="K142" s="229">
        <v>6</v>
      </c>
      <c r="L142" s="190"/>
      <c r="M142" s="190"/>
      <c r="N142" s="230" t="str">
        <f t="shared" si="33"/>
        <v> </v>
      </c>
      <c r="O142" s="302"/>
      <c r="P142" s="302"/>
      <c r="Q142" s="302"/>
      <c r="R142" s="190"/>
      <c r="S142" s="222"/>
      <c r="U142" s="54"/>
      <c r="V142" s="195" t="str">
        <f t="shared" si="34"/>
        <v> </v>
      </c>
      <c r="W142" s="198"/>
      <c r="X142" s="159"/>
      <c r="Y142" s="54"/>
      <c r="Z142" s="54"/>
      <c r="AA142" s="54"/>
      <c r="AB142" s="54"/>
      <c r="AC142" s="54"/>
      <c r="AD142" s="197">
        <f t="shared" si="35"/>
      </c>
      <c r="AE142" s="54"/>
      <c r="AF142" s="54"/>
      <c r="AL142" s="54"/>
      <c r="AM142" s="54"/>
      <c r="AN142" s="54"/>
      <c r="AO142" s="54"/>
    </row>
    <row r="143" spans="1:41" s="170" customFormat="1" ht="30" customHeight="1">
      <c r="A143" s="218"/>
      <c r="B143" s="229">
        <v>7</v>
      </c>
      <c r="C143" s="190"/>
      <c r="D143" s="190"/>
      <c r="E143" s="230" t="str">
        <f t="shared" si="32"/>
        <v> </v>
      </c>
      <c r="F143" s="231"/>
      <c r="G143" s="191"/>
      <c r="H143" s="222"/>
      <c r="I143" s="233"/>
      <c r="J143" s="221"/>
      <c r="K143" s="229">
        <v>7</v>
      </c>
      <c r="L143" s="190"/>
      <c r="M143" s="190"/>
      <c r="N143" s="230" t="str">
        <f t="shared" si="33"/>
        <v> </v>
      </c>
      <c r="O143" s="302"/>
      <c r="P143" s="302"/>
      <c r="Q143" s="302"/>
      <c r="R143" s="190"/>
      <c r="S143" s="222"/>
      <c r="U143" s="54"/>
      <c r="V143" s="195" t="str">
        <f t="shared" si="34"/>
        <v> </v>
      </c>
      <c r="W143" s="198"/>
      <c r="X143" s="159"/>
      <c r="Y143" s="54"/>
      <c r="Z143" s="54"/>
      <c r="AA143" s="54"/>
      <c r="AB143" s="54"/>
      <c r="AC143" s="54"/>
      <c r="AD143" s="197">
        <f t="shared" si="35"/>
      </c>
      <c r="AE143" s="54"/>
      <c r="AF143" s="54"/>
      <c r="AL143" s="54"/>
      <c r="AM143" s="54"/>
      <c r="AN143" s="54"/>
      <c r="AO143" s="54"/>
    </row>
    <row r="144" spans="1:30" s="54" customFormat="1" ht="27.75" customHeight="1">
      <c r="A144" s="247"/>
      <c r="B144" s="242" t="s">
        <v>68</v>
      </c>
      <c r="C144" s="237">
        <f>COUNTIF(C137:C143,"&gt;0")</f>
        <v>5</v>
      </c>
      <c r="D144" s="237">
        <f>COUNTIF(D137:D143,"&gt;0")</f>
        <v>4</v>
      </c>
      <c r="E144" s="248"/>
      <c r="F144" s="249"/>
      <c r="G144" s="249"/>
      <c r="H144" s="250"/>
      <c r="I144" s="251"/>
      <c r="J144" s="252"/>
      <c r="K144" s="253"/>
      <c r="L144" s="237">
        <f>COUNTIF(L137:L143,"&gt;0")</f>
        <v>5</v>
      </c>
      <c r="M144" s="237">
        <f>COUNTIF(M137:M143,"&gt;0")</f>
        <v>1</v>
      </c>
      <c r="N144" s="249"/>
      <c r="O144" s="249"/>
      <c r="P144" s="249"/>
      <c r="Q144" s="249"/>
      <c r="R144" s="249"/>
      <c r="S144" s="254"/>
      <c r="T144" s="170"/>
      <c r="V144" s="196"/>
      <c r="AD144" s="196"/>
    </row>
    <row r="145" spans="1:20" s="54" customFormat="1" ht="30.75" customHeight="1">
      <c r="A145" s="79"/>
      <c r="D145" s="169"/>
      <c r="H145" s="79"/>
      <c r="I145" s="169"/>
      <c r="J145" s="169"/>
      <c r="K145" s="169"/>
      <c r="L145" s="169"/>
      <c r="M145" s="169"/>
      <c r="T145" s="113"/>
    </row>
    <row r="146" spans="1:44" s="54" customFormat="1" ht="30.75" customHeight="1">
      <c r="A146" s="172"/>
      <c r="B146" s="173" t="s">
        <v>56</v>
      </c>
      <c r="C146" s="308" t="str">
        <f>C21</f>
        <v>Peter Selenius</v>
      </c>
      <c r="D146" s="308"/>
      <c r="E146" s="308"/>
      <c r="F146" s="308"/>
      <c r="G146" s="308"/>
      <c r="H146" s="174">
        <f>IF(OR(H147="L",C146=0),0,1)</f>
        <v>1</v>
      </c>
      <c r="I146" s="175"/>
      <c r="J146" s="176"/>
      <c r="K146" s="177" t="s">
        <v>56</v>
      </c>
      <c r="L146" s="306" t="str">
        <f>J21</f>
        <v>Taito Heikkilä</v>
      </c>
      <c r="M146" s="306"/>
      <c r="N146" s="306"/>
      <c r="O146" s="306"/>
      <c r="P146" s="306"/>
      <c r="Q146" s="306"/>
      <c r="R146" s="306"/>
      <c r="S146" s="178">
        <f>IF(OR(I147="L",L146=0),0,1)</f>
        <v>1</v>
      </c>
      <c r="T146" s="113"/>
      <c r="U146" s="79"/>
      <c r="V146" s="79"/>
      <c r="AG146" s="170"/>
      <c r="AH146" s="170"/>
      <c r="AI146" s="170"/>
      <c r="AJ146" s="170"/>
      <c r="AK146" s="170"/>
      <c r="AP146" s="170"/>
      <c r="AQ146" s="170"/>
      <c r="AR146" s="170"/>
    </row>
    <row r="147" spans="1:44" s="54" customFormat="1" ht="15">
      <c r="A147" s="170"/>
      <c r="B147" s="113"/>
      <c r="C147" s="113"/>
      <c r="D147" s="113"/>
      <c r="E147" s="113"/>
      <c r="F147" s="113"/>
      <c r="G147" s="113"/>
      <c r="H147" s="179"/>
      <c r="I147" s="309"/>
      <c r="J147" s="309"/>
      <c r="K147" s="180"/>
      <c r="L147" s="180"/>
      <c r="M147" s="180"/>
      <c r="N147" s="113"/>
      <c r="O147" s="113"/>
      <c r="P147" s="113"/>
      <c r="Q147" s="113"/>
      <c r="R147" s="113"/>
      <c r="S147" s="181"/>
      <c r="T147" s="113"/>
      <c r="U147" s="79"/>
      <c r="V147" s="79"/>
      <c r="AG147" s="170"/>
      <c r="AH147" s="170"/>
      <c r="AI147" s="170"/>
      <c r="AJ147" s="170"/>
      <c r="AK147" s="170"/>
      <c r="AP147" s="170"/>
      <c r="AQ147" s="170"/>
      <c r="AR147" s="170"/>
    </row>
    <row r="148" spans="1:44" s="54" customFormat="1" ht="15">
      <c r="A148" s="182"/>
      <c r="B148" s="183" t="s">
        <v>57</v>
      </c>
      <c r="C148" s="184" t="s">
        <v>11</v>
      </c>
      <c r="D148" s="184" t="s">
        <v>58</v>
      </c>
      <c r="E148" s="185" t="s">
        <v>12</v>
      </c>
      <c r="F148" s="184" t="s">
        <v>59</v>
      </c>
      <c r="G148" s="184" t="s">
        <v>60</v>
      </c>
      <c r="H148" s="184"/>
      <c r="I148" s="186"/>
      <c r="J148" s="187"/>
      <c r="K148" s="183" t="s">
        <v>57</v>
      </c>
      <c r="L148" s="184" t="s">
        <v>11</v>
      </c>
      <c r="M148" s="184" t="s">
        <v>58</v>
      </c>
      <c r="N148" s="185" t="s">
        <v>12</v>
      </c>
      <c r="O148" s="310" t="s">
        <v>59</v>
      </c>
      <c r="P148" s="310"/>
      <c r="Q148" s="188"/>
      <c r="R148" s="184" t="s">
        <v>60</v>
      </c>
      <c r="S148" s="181"/>
      <c r="T148" s="113"/>
      <c r="U148" s="79"/>
      <c r="V148" s="79"/>
      <c r="AG148" s="170"/>
      <c r="AH148" s="170"/>
      <c r="AI148" s="170"/>
      <c r="AJ148" s="170"/>
      <c r="AK148" s="170"/>
      <c r="AP148" s="170"/>
      <c r="AQ148" s="170"/>
      <c r="AR148" s="170"/>
    </row>
    <row r="149" spans="1:44" s="54" customFormat="1" ht="30.75" customHeight="1">
      <c r="A149" s="182"/>
      <c r="B149" s="189">
        <v>1</v>
      </c>
      <c r="C149" s="190">
        <v>21</v>
      </c>
      <c r="D149" s="191">
        <v>40</v>
      </c>
      <c r="E149" s="192">
        <f aca="true" t="shared" si="36" ref="E149:E155">IF(C149=0," ",IF(C149=0,0,501-D149))</f>
        <v>461</v>
      </c>
      <c r="F149" s="190">
        <v>1</v>
      </c>
      <c r="G149" s="190"/>
      <c r="H149" s="193">
        <f>IF(AND(H146=1,S146=0),1,IF(COUNT(C149:C155)&gt;3,IF(COUNT(D149:D155)=4,0,1),0))</f>
        <v>0</v>
      </c>
      <c r="I149" s="194"/>
      <c r="J149" s="180"/>
      <c r="K149" s="189">
        <v>1</v>
      </c>
      <c r="L149" s="190">
        <v>19</v>
      </c>
      <c r="M149" s="191"/>
      <c r="N149" s="192">
        <f aca="true" t="shared" si="37" ref="N149:N155">IF(L149=0," ",IF(L149=0,0,501-M149))</f>
        <v>501</v>
      </c>
      <c r="O149" s="302">
        <v>1</v>
      </c>
      <c r="P149" s="302"/>
      <c r="Q149" s="302"/>
      <c r="R149" s="190"/>
      <c r="S149" s="181"/>
      <c r="T149" s="113"/>
      <c r="U149" s="193">
        <f>IF(AND(S146=1,H146=0),1,IF(COUNT(L149:L155)&gt;3,IF(COUNT(M149:M155)=4,0,1),0))</f>
        <v>1</v>
      </c>
      <c r="V149" s="195" t="str">
        <f>IF(AND(E149=501,N149=501),"TARKISTA JÄI-SARAKE"," ")</f>
        <v> </v>
      </c>
      <c r="W149" s="196"/>
      <c r="X149" s="196"/>
      <c r="Y149" s="196"/>
      <c r="Z149" s="196"/>
      <c r="AA149" s="196"/>
      <c r="AB149" s="196"/>
      <c r="AC149" s="196"/>
      <c r="AD149" s="197">
        <f>IF(AND(C149=0,L149&gt;0),"toinen TIKAT-sarake tyhjä !",IF(AND(C149&gt;0,L149=0),"toinen TIKAT-sarake tyhjä !",""))</f>
      </c>
      <c r="AE149" s="196"/>
      <c r="AF149" s="196"/>
      <c r="AG149" s="196"/>
      <c r="AH149" s="196"/>
      <c r="AI149" s="196"/>
      <c r="AJ149" s="196"/>
      <c r="AK149" s="196"/>
      <c r="AL149" s="196"/>
      <c r="AM149" s="196"/>
      <c r="AN149" s="196"/>
      <c r="AP149" s="170"/>
      <c r="AQ149" s="170"/>
      <c r="AR149" s="170"/>
    </row>
    <row r="150" spans="1:44" s="54" customFormat="1" ht="30.75" customHeight="1">
      <c r="A150" s="307" t="s">
        <v>69</v>
      </c>
      <c r="B150" s="189">
        <v>2</v>
      </c>
      <c r="C150" s="190">
        <v>21</v>
      </c>
      <c r="D150" s="191"/>
      <c r="E150" s="192">
        <f t="shared" si="36"/>
        <v>501</v>
      </c>
      <c r="F150" s="190">
        <v>1</v>
      </c>
      <c r="G150" s="190"/>
      <c r="H150" s="192"/>
      <c r="I150" s="194"/>
      <c r="J150" s="180"/>
      <c r="K150" s="189">
        <v>2</v>
      </c>
      <c r="L150" s="190">
        <v>21</v>
      </c>
      <c r="M150" s="191">
        <v>40</v>
      </c>
      <c r="N150" s="192">
        <f t="shared" si="37"/>
        <v>461</v>
      </c>
      <c r="O150" s="302">
        <v>1</v>
      </c>
      <c r="P150" s="302"/>
      <c r="Q150" s="302"/>
      <c r="R150" s="190"/>
      <c r="S150" s="181"/>
      <c r="T150" s="113"/>
      <c r="U150" s="79"/>
      <c r="V150" s="195" t="str">
        <f aca="true" t="shared" si="38" ref="V150:V155">IF(AND(E150=501,N150=501),"TARKISTA JÄI-SARAKE"," ")</f>
        <v> </v>
      </c>
      <c r="W150" s="198"/>
      <c r="X150" s="159"/>
      <c r="AD150" s="197">
        <f aca="true" t="shared" si="39" ref="AD150:AD155">IF(AND(C150=0,L150&gt;0),"toinen TIKAT-sarake tyhjä !",IF(AND(C150&gt;0,L150=0),"toinen TIKAT-sarake tyhjä !",""))</f>
      </c>
      <c r="AG150" s="170"/>
      <c r="AH150" s="170"/>
      <c r="AI150" s="170"/>
      <c r="AJ150" s="170"/>
      <c r="AK150" s="170"/>
      <c r="AP150" s="170"/>
      <c r="AQ150" s="170"/>
      <c r="AR150" s="170"/>
    </row>
    <row r="151" spans="1:44" s="54" customFormat="1" ht="30.75" customHeight="1">
      <c r="A151" s="307"/>
      <c r="B151" s="189">
        <v>3</v>
      </c>
      <c r="C151" s="190">
        <v>24</v>
      </c>
      <c r="D151" s="191">
        <v>2</v>
      </c>
      <c r="E151" s="192">
        <f t="shared" si="36"/>
        <v>499</v>
      </c>
      <c r="F151" s="190">
        <v>2</v>
      </c>
      <c r="G151" s="190"/>
      <c r="H151" s="192"/>
      <c r="I151" s="194"/>
      <c r="J151" s="180"/>
      <c r="K151" s="189">
        <v>3</v>
      </c>
      <c r="L151" s="190">
        <v>23</v>
      </c>
      <c r="M151" s="191"/>
      <c r="N151" s="192">
        <f t="shared" si="37"/>
        <v>501</v>
      </c>
      <c r="O151" s="302">
        <v>2</v>
      </c>
      <c r="P151" s="302"/>
      <c r="Q151" s="302"/>
      <c r="R151" s="190"/>
      <c r="S151" s="181"/>
      <c r="T151" s="113"/>
      <c r="U151" s="79"/>
      <c r="V151" s="195" t="str">
        <f t="shared" si="38"/>
        <v> </v>
      </c>
      <c r="W151" s="198"/>
      <c r="X151" s="159"/>
      <c r="AD151" s="197">
        <f t="shared" si="39"/>
      </c>
      <c r="AG151" s="170"/>
      <c r="AH151" s="170"/>
      <c r="AI151" s="170"/>
      <c r="AJ151" s="170"/>
      <c r="AK151" s="170"/>
      <c r="AP151" s="170"/>
      <c r="AQ151" s="170"/>
      <c r="AR151" s="170"/>
    </row>
    <row r="152" spans="1:44" s="54" customFormat="1" ht="30.75" customHeight="1">
      <c r="A152" s="307"/>
      <c r="B152" s="189">
        <v>4</v>
      </c>
      <c r="C152" s="190">
        <v>24</v>
      </c>
      <c r="D152" s="191">
        <v>20</v>
      </c>
      <c r="E152" s="192">
        <f t="shared" si="36"/>
        <v>481</v>
      </c>
      <c r="F152" s="190">
        <v>1</v>
      </c>
      <c r="G152" s="190"/>
      <c r="H152" s="192"/>
      <c r="I152" s="194"/>
      <c r="J152" s="180"/>
      <c r="K152" s="189">
        <v>4</v>
      </c>
      <c r="L152" s="190">
        <v>26</v>
      </c>
      <c r="M152" s="191"/>
      <c r="N152" s="192">
        <f t="shared" si="37"/>
        <v>501</v>
      </c>
      <c r="O152" s="302">
        <v>1</v>
      </c>
      <c r="P152" s="302"/>
      <c r="Q152" s="302"/>
      <c r="R152" s="190"/>
      <c r="S152" s="181"/>
      <c r="T152" s="113"/>
      <c r="U152" s="79"/>
      <c r="V152" s="195" t="str">
        <f t="shared" si="38"/>
        <v> </v>
      </c>
      <c r="W152" s="198"/>
      <c r="X152" s="159"/>
      <c r="AD152" s="197">
        <f t="shared" si="39"/>
      </c>
      <c r="AG152" s="170"/>
      <c r="AH152" s="170"/>
      <c r="AI152" s="170"/>
      <c r="AJ152" s="170"/>
      <c r="AK152" s="170"/>
      <c r="AP152" s="170"/>
      <c r="AQ152" s="170"/>
      <c r="AR152" s="170"/>
    </row>
    <row r="153" spans="1:44" s="54" customFormat="1" ht="30.75" customHeight="1">
      <c r="A153" s="182"/>
      <c r="B153" s="189">
        <v>5</v>
      </c>
      <c r="C153" s="190">
        <v>21</v>
      </c>
      <c r="D153" s="191"/>
      <c r="E153" s="192">
        <f t="shared" si="36"/>
        <v>501</v>
      </c>
      <c r="F153" s="190">
        <v>2</v>
      </c>
      <c r="G153" s="190"/>
      <c r="H153" s="192"/>
      <c r="I153" s="194"/>
      <c r="J153" s="180"/>
      <c r="K153" s="189">
        <v>5</v>
      </c>
      <c r="L153" s="190">
        <v>18</v>
      </c>
      <c r="M153" s="191">
        <v>10</v>
      </c>
      <c r="N153" s="192">
        <f t="shared" si="37"/>
        <v>491</v>
      </c>
      <c r="O153" s="302">
        <v>2</v>
      </c>
      <c r="P153" s="302"/>
      <c r="Q153" s="302"/>
      <c r="R153" s="190"/>
      <c r="S153" s="181"/>
      <c r="T153" s="113"/>
      <c r="U153" s="79"/>
      <c r="V153" s="195" t="str">
        <f t="shared" si="38"/>
        <v> </v>
      </c>
      <c r="W153" s="198"/>
      <c r="X153" s="159"/>
      <c r="AD153" s="197">
        <f t="shared" si="39"/>
      </c>
      <c r="AG153" s="170"/>
      <c r="AH153" s="170"/>
      <c r="AI153" s="170"/>
      <c r="AJ153" s="170"/>
      <c r="AK153" s="170"/>
      <c r="AP153" s="170"/>
      <c r="AQ153" s="170"/>
      <c r="AR153" s="170"/>
    </row>
    <row r="154" spans="1:44" s="54" customFormat="1" ht="30.75" customHeight="1">
      <c r="A154" s="113"/>
      <c r="B154" s="189">
        <v>6</v>
      </c>
      <c r="C154" s="190">
        <v>21</v>
      </c>
      <c r="D154" s="190">
        <v>40</v>
      </c>
      <c r="E154" s="192">
        <f t="shared" si="36"/>
        <v>461</v>
      </c>
      <c r="F154" s="190"/>
      <c r="G154" s="190"/>
      <c r="H154" s="192"/>
      <c r="I154" s="194"/>
      <c r="J154" s="180"/>
      <c r="K154" s="189">
        <v>6</v>
      </c>
      <c r="L154" s="190">
        <v>23</v>
      </c>
      <c r="M154" s="190"/>
      <c r="N154" s="192">
        <f t="shared" si="37"/>
        <v>501</v>
      </c>
      <c r="O154" s="302">
        <v>2</v>
      </c>
      <c r="P154" s="302"/>
      <c r="Q154" s="302"/>
      <c r="R154" s="190"/>
      <c r="S154" s="181"/>
      <c r="T154" s="113"/>
      <c r="U154" s="79"/>
      <c r="V154" s="195" t="str">
        <f t="shared" si="38"/>
        <v> </v>
      </c>
      <c r="W154" s="198"/>
      <c r="X154" s="159"/>
      <c r="AD154" s="197">
        <f t="shared" si="39"/>
      </c>
      <c r="AG154" s="170"/>
      <c r="AH154" s="170"/>
      <c r="AI154" s="170"/>
      <c r="AJ154" s="170"/>
      <c r="AK154" s="170"/>
      <c r="AP154" s="170"/>
      <c r="AQ154" s="170"/>
      <c r="AR154" s="170"/>
    </row>
    <row r="155" spans="1:44" s="54" customFormat="1" ht="30.75" customHeight="1">
      <c r="A155" s="113"/>
      <c r="B155" s="189">
        <v>7</v>
      </c>
      <c r="C155" s="190"/>
      <c r="D155" s="190"/>
      <c r="E155" s="192" t="str">
        <f t="shared" si="36"/>
        <v> </v>
      </c>
      <c r="F155" s="190"/>
      <c r="G155" s="190"/>
      <c r="H155" s="192"/>
      <c r="I155" s="194"/>
      <c r="J155" s="180"/>
      <c r="K155" s="189">
        <v>7</v>
      </c>
      <c r="L155" s="190"/>
      <c r="M155" s="190"/>
      <c r="N155" s="192" t="str">
        <f t="shared" si="37"/>
        <v> </v>
      </c>
      <c r="O155" s="302"/>
      <c r="P155" s="302"/>
      <c r="Q155" s="302"/>
      <c r="R155" s="190"/>
      <c r="S155" s="181"/>
      <c r="T155" s="113"/>
      <c r="U155" s="79"/>
      <c r="V155" s="195" t="str">
        <f t="shared" si="38"/>
        <v> </v>
      </c>
      <c r="W155" s="198"/>
      <c r="X155" s="159"/>
      <c r="AD155" s="197">
        <f t="shared" si="39"/>
      </c>
      <c r="AG155" s="170"/>
      <c r="AH155" s="170"/>
      <c r="AI155" s="170"/>
      <c r="AJ155" s="170"/>
      <c r="AK155" s="170"/>
      <c r="AP155" s="170"/>
      <c r="AQ155" s="170"/>
      <c r="AR155" s="170"/>
    </row>
    <row r="156" spans="1:44" s="54" customFormat="1" ht="29.25" customHeight="1">
      <c r="A156" s="199" t="s">
        <v>61</v>
      </c>
      <c r="B156" s="200"/>
      <c r="C156" s="201">
        <f>COUNTIF(C149:C155,"&gt;0")</f>
        <v>6</v>
      </c>
      <c r="D156" s="201">
        <f>COUNTIF(D149:D155,"&gt;0")</f>
        <v>4</v>
      </c>
      <c r="E156" s="200"/>
      <c r="F156" s="200"/>
      <c r="G156" s="200"/>
      <c r="H156" s="200"/>
      <c r="I156" s="202"/>
      <c r="J156" s="203"/>
      <c r="K156" s="203"/>
      <c r="L156" s="201">
        <f>COUNTIF(L149:L155,"&gt;0")</f>
        <v>6</v>
      </c>
      <c r="M156" s="201">
        <f>COUNTIF(M149:M155,"&gt;0")</f>
        <v>2</v>
      </c>
      <c r="N156" s="200"/>
      <c r="O156" s="200"/>
      <c r="P156" s="200"/>
      <c r="Q156" s="200"/>
      <c r="R156" s="200"/>
      <c r="S156" s="204"/>
      <c r="T156" s="113"/>
      <c r="U156" s="79"/>
      <c r="V156" s="205"/>
      <c r="AD156" s="196"/>
      <c r="AG156" s="170"/>
      <c r="AH156" s="170"/>
      <c r="AI156" s="170"/>
      <c r="AJ156" s="170"/>
      <c r="AK156" s="170"/>
      <c r="AP156" s="170"/>
      <c r="AQ156" s="170"/>
      <c r="AR156" s="170"/>
    </row>
    <row r="157" spans="1:30" s="54" customFormat="1" ht="29.25" customHeight="1">
      <c r="A157" s="79"/>
      <c r="H157" s="170"/>
      <c r="I157" s="169"/>
      <c r="J157" s="169"/>
      <c r="K157" s="169"/>
      <c r="L157" s="169"/>
      <c r="M157" s="169"/>
      <c r="T157" s="113"/>
      <c r="V157" s="196"/>
      <c r="AD157" s="196"/>
    </row>
    <row r="158" spans="1:44" s="54" customFormat="1" ht="29.25" customHeight="1">
      <c r="A158" s="172"/>
      <c r="B158" s="173" t="s">
        <v>56</v>
      </c>
      <c r="C158" s="308" t="str">
        <f>C22</f>
        <v>Sami Högström</v>
      </c>
      <c r="D158" s="308"/>
      <c r="E158" s="308"/>
      <c r="F158" s="308"/>
      <c r="G158" s="308"/>
      <c r="H158" s="174">
        <f>IF(OR(H159="L",C158=0),0,1)</f>
        <v>1</v>
      </c>
      <c r="I158" s="175"/>
      <c r="J158" s="176"/>
      <c r="K158" s="177" t="s">
        <v>56</v>
      </c>
      <c r="L158" s="308" t="str">
        <f>J22</f>
        <v>Kullervo Lauri</v>
      </c>
      <c r="M158" s="308"/>
      <c r="N158" s="308"/>
      <c r="O158" s="308"/>
      <c r="P158" s="308"/>
      <c r="Q158" s="308"/>
      <c r="R158" s="308"/>
      <c r="S158" s="178">
        <f>IF(OR(I159="L",L158=0),0,1)</f>
        <v>1</v>
      </c>
      <c r="T158" s="170"/>
      <c r="V158" s="196"/>
      <c r="AD158" s="196"/>
      <c r="AG158" s="170"/>
      <c r="AH158" s="170"/>
      <c r="AI158" s="170"/>
      <c r="AJ158" s="170"/>
      <c r="AK158" s="170"/>
      <c r="AP158" s="170"/>
      <c r="AQ158" s="170"/>
      <c r="AR158" s="170"/>
    </row>
    <row r="159" spans="1:44" s="54" customFormat="1" ht="15">
      <c r="A159" s="182"/>
      <c r="B159" s="113"/>
      <c r="C159" s="113"/>
      <c r="D159" s="113"/>
      <c r="E159" s="113"/>
      <c r="F159" s="113"/>
      <c r="G159" s="113"/>
      <c r="H159" s="179"/>
      <c r="I159" s="309"/>
      <c r="J159" s="309"/>
      <c r="K159" s="180"/>
      <c r="L159" s="180"/>
      <c r="M159" s="180"/>
      <c r="N159" s="113"/>
      <c r="O159" s="113"/>
      <c r="P159" s="113"/>
      <c r="Q159" s="113"/>
      <c r="R159" s="113"/>
      <c r="S159" s="181"/>
      <c r="T159" s="170"/>
      <c r="V159" s="196"/>
      <c r="AD159" s="196"/>
      <c r="AG159" s="170"/>
      <c r="AH159" s="170"/>
      <c r="AI159" s="170"/>
      <c r="AJ159" s="170"/>
      <c r="AK159" s="170"/>
      <c r="AP159" s="170"/>
      <c r="AQ159" s="170"/>
      <c r="AR159" s="170"/>
    </row>
    <row r="160" spans="1:44" s="54" customFormat="1" ht="15">
      <c r="A160" s="182"/>
      <c r="B160" s="183" t="s">
        <v>57</v>
      </c>
      <c r="C160" s="184" t="s">
        <v>11</v>
      </c>
      <c r="D160" s="184" t="s">
        <v>58</v>
      </c>
      <c r="E160" s="185" t="s">
        <v>12</v>
      </c>
      <c r="F160" s="184" t="s">
        <v>59</v>
      </c>
      <c r="G160" s="184" t="s">
        <v>60</v>
      </c>
      <c r="H160" s="184"/>
      <c r="I160" s="186"/>
      <c r="J160" s="187"/>
      <c r="K160" s="183" t="s">
        <v>57</v>
      </c>
      <c r="L160" s="184" t="s">
        <v>11</v>
      </c>
      <c r="M160" s="184" t="s">
        <v>58</v>
      </c>
      <c r="N160" s="185" t="s">
        <v>12</v>
      </c>
      <c r="O160" s="310" t="s">
        <v>59</v>
      </c>
      <c r="P160" s="310"/>
      <c r="Q160" s="188"/>
      <c r="R160" s="184" t="s">
        <v>60</v>
      </c>
      <c r="S160" s="181"/>
      <c r="T160" s="170"/>
      <c r="V160" s="196"/>
      <c r="AD160" s="196"/>
      <c r="AG160" s="170"/>
      <c r="AH160" s="170"/>
      <c r="AI160" s="170"/>
      <c r="AJ160" s="170"/>
      <c r="AK160" s="170"/>
      <c r="AP160" s="170"/>
      <c r="AQ160" s="170"/>
      <c r="AR160" s="170"/>
    </row>
    <row r="161" spans="1:44" s="54" customFormat="1" ht="30.75" customHeight="1">
      <c r="A161" s="182"/>
      <c r="B161" s="189">
        <v>1</v>
      </c>
      <c r="C161" s="190">
        <v>14</v>
      </c>
      <c r="D161" s="191"/>
      <c r="E161" s="192">
        <f>IF(C161=0,"",IF(C161=0,0,501-D161))</f>
        <v>501</v>
      </c>
      <c r="F161" s="190">
        <v>2</v>
      </c>
      <c r="G161" s="190">
        <v>1</v>
      </c>
      <c r="H161" s="193">
        <f>IF(AND(H158=1,S158=0),1,IF(COUNT(C161:C167)&gt;3,IF(COUNT(D161:D167)=4,0,1),0))</f>
        <v>1</v>
      </c>
      <c r="I161" s="194"/>
      <c r="J161" s="180"/>
      <c r="K161" s="189">
        <v>1</v>
      </c>
      <c r="L161" s="190">
        <v>15</v>
      </c>
      <c r="M161" s="191">
        <v>101</v>
      </c>
      <c r="N161" s="192">
        <f aca="true" t="shared" si="40" ref="N161:N167">IF(L161=0," ",IF(L161=0,0,501-M161))</f>
        <v>400</v>
      </c>
      <c r="O161" s="302">
        <v>3</v>
      </c>
      <c r="P161" s="302"/>
      <c r="Q161" s="302"/>
      <c r="R161" s="190"/>
      <c r="S161" s="181"/>
      <c r="T161" s="170"/>
      <c r="U161" s="206">
        <f>IF(AND(S158=1,H158=0),1,IF(COUNT(L161:L167)&gt;3,IF(COUNT(M161:M167)=4,0,1),0))</f>
        <v>0</v>
      </c>
      <c r="V161" s="195" t="str">
        <f aca="true" t="shared" si="41" ref="V161:V167">IF(AND(E161=501,N161=501),"TARKISTA JÄI-SARAKE"," ")</f>
        <v> </v>
      </c>
      <c r="W161" s="196"/>
      <c r="X161" s="196"/>
      <c r="Y161" s="196"/>
      <c r="Z161" s="196"/>
      <c r="AA161" s="196"/>
      <c r="AB161" s="196"/>
      <c r="AC161" s="196"/>
      <c r="AD161" s="197">
        <f aca="true" t="shared" si="42" ref="AD161:AD167">IF(AND(C161=0,L161&gt;0),"toinen TIKAT-sarake tyhjä !",IF(AND(C161&gt;0,L161=0),"toinen TIKAT-sarake tyhjä !",""))</f>
      </c>
      <c r="AE161" s="196"/>
      <c r="AF161" s="196"/>
      <c r="AG161" s="196"/>
      <c r="AH161" s="196"/>
      <c r="AI161" s="196"/>
      <c r="AJ161" s="196"/>
      <c r="AK161" s="196"/>
      <c r="AL161" s="196"/>
      <c r="AM161" s="196"/>
      <c r="AP161" s="170"/>
      <c r="AQ161" s="170"/>
      <c r="AR161" s="170"/>
    </row>
    <row r="162" spans="1:44" s="54" customFormat="1" ht="30.75" customHeight="1">
      <c r="A162" s="307" t="s">
        <v>70</v>
      </c>
      <c r="B162" s="189">
        <v>2</v>
      </c>
      <c r="C162" s="190">
        <v>21</v>
      </c>
      <c r="D162" s="191"/>
      <c r="E162" s="192">
        <f aca="true" t="shared" si="43" ref="E162:E167">IF(C162=0," ",IF(C162=0,0,501-D162))</f>
        <v>501</v>
      </c>
      <c r="F162" s="190">
        <v>2</v>
      </c>
      <c r="G162" s="190"/>
      <c r="H162" s="113"/>
      <c r="I162" s="194"/>
      <c r="J162" s="180"/>
      <c r="K162" s="189">
        <v>2</v>
      </c>
      <c r="L162" s="190">
        <v>18</v>
      </c>
      <c r="M162" s="191">
        <v>29</v>
      </c>
      <c r="N162" s="192">
        <f t="shared" si="40"/>
        <v>472</v>
      </c>
      <c r="O162" s="302"/>
      <c r="P162" s="302"/>
      <c r="Q162" s="302"/>
      <c r="R162" s="190"/>
      <c r="S162" s="181"/>
      <c r="T162" s="170"/>
      <c r="V162" s="195" t="str">
        <f t="shared" si="41"/>
        <v> </v>
      </c>
      <c r="W162" s="198"/>
      <c r="X162" s="159"/>
      <c r="AD162" s="197">
        <f t="shared" si="42"/>
      </c>
      <c r="AG162" s="170"/>
      <c r="AH162" s="170"/>
      <c r="AI162" s="170"/>
      <c r="AJ162" s="170"/>
      <c r="AK162" s="170"/>
      <c r="AP162" s="170"/>
      <c r="AQ162" s="170"/>
      <c r="AR162" s="170"/>
    </row>
    <row r="163" spans="1:44" s="54" customFormat="1" ht="30.75" customHeight="1">
      <c r="A163" s="307"/>
      <c r="B163" s="189">
        <v>3</v>
      </c>
      <c r="C163" s="190">
        <v>15</v>
      </c>
      <c r="D163" s="191">
        <v>120</v>
      </c>
      <c r="E163" s="192">
        <f t="shared" si="43"/>
        <v>381</v>
      </c>
      <c r="F163" s="190">
        <v>2</v>
      </c>
      <c r="G163" s="190"/>
      <c r="H163" s="113"/>
      <c r="I163" s="194"/>
      <c r="J163" s="180"/>
      <c r="K163" s="189">
        <v>3</v>
      </c>
      <c r="L163" s="190">
        <v>18</v>
      </c>
      <c r="M163" s="191"/>
      <c r="N163" s="192">
        <f t="shared" si="40"/>
        <v>501</v>
      </c>
      <c r="O163" s="302">
        <v>2</v>
      </c>
      <c r="P163" s="302"/>
      <c r="Q163" s="302"/>
      <c r="R163" s="190"/>
      <c r="S163" s="181"/>
      <c r="T163" s="170"/>
      <c r="V163" s="195" t="str">
        <f t="shared" si="41"/>
        <v> </v>
      </c>
      <c r="W163" s="198"/>
      <c r="X163" s="159"/>
      <c r="AD163" s="197">
        <f t="shared" si="42"/>
      </c>
      <c r="AG163" s="170"/>
      <c r="AH163" s="170"/>
      <c r="AI163" s="170"/>
      <c r="AJ163" s="170"/>
      <c r="AK163" s="170"/>
      <c r="AP163" s="170"/>
      <c r="AQ163" s="170"/>
      <c r="AR163" s="170"/>
    </row>
    <row r="164" spans="1:44" s="54" customFormat="1" ht="30.75" customHeight="1">
      <c r="A164" s="307"/>
      <c r="B164" s="189">
        <v>4</v>
      </c>
      <c r="C164" s="190">
        <v>17</v>
      </c>
      <c r="D164" s="191"/>
      <c r="E164" s="192">
        <f t="shared" si="43"/>
        <v>501</v>
      </c>
      <c r="F164" s="190">
        <v>2</v>
      </c>
      <c r="G164" s="190"/>
      <c r="H164" s="113"/>
      <c r="I164" s="194"/>
      <c r="J164" s="180"/>
      <c r="K164" s="189">
        <v>4</v>
      </c>
      <c r="L164" s="190">
        <v>15</v>
      </c>
      <c r="M164" s="191">
        <v>123</v>
      </c>
      <c r="N164" s="192">
        <f t="shared" si="40"/>
        <v>378</v>
      </c>
      <c r="O164" s="302">
        <v>2</v>
      </c>
      <c r="P164" s="302"/>
      <c r="Q164" s="302"/>
      <c r="R164" s="190"/>
      <c r="S164" s="181"/>
      <c r="T164" s="170"/>
      <c r="V164" s="195" t="str">
        <f t="shared" si="41"/>
        <v> </v>
      </c>
      <c r="W164" s="198"/>
      <c r="X164" s="159"/>
      <c r="AD164" s="197">
        <f t="shared" si="42"/>
      </c>
      <c r="AG164" s="170"/>
      <c r="AH164" s="170"/>
      <c r="AI164" s="170"/>
      <c r="AJ164" s="170"/>
      <c r="AK164" s="170"/>
      <c r="AP164" s="170"/>
      <c r="AQ164" s="170"/>
      <c r="AR164" s="170"/>
    </row>
    <row r="165" spans="1:44" s="54" customFormat="1" ht="30.75" customHeight="1">
      <c r="A165" s="182"/>
      <c r="B165" s="189">
        <v>5</v>
      </c>
      <c r="C165" s="190">
        <v>17</v>
      </c>
      <c r="D165" s="191"/>
      <c r="E165" s="192">
        <f t="shared" si="43"/>
        <v>501</v>
      </c>
      <c r="F165" s="190">
        <v>3</v>
      </c>
      <c r="G165" s="190">
        <v>1</v>
      </c>
      <c r="H165" s="113"/>
      <c r="I165" s="194"/>
      <c r="J165" s="180"/>
      <c r="K165" s="189">
        <v>5</v>
      </c>
      <c r="L165" s="190">
        <v>18</v>
      </c>
      <c r="M165" s="191">
        <v>40</v>
      </c>
      <c r="N165" s="192">
        <f t="shared" si="40"/>
        <v>461</v>
      </c>
      <c r="O165" s="302">
        <v>3</v>
      </c>
      <c r="P165" s="302"/>
      <c r="Q165" s="302"/>
      <c r="R165" s="190"/>
      <c r="S165" s="181"/>
      <c r="T165" s="170"/>
      <c r="V165" s="195" t="str">
        <f t="shared" si="41"/>
        <v> </v>
      </c>
      <c r="W165" s="198"/>
      <c r="X165" s="159"/>
      <c r="AD165" s="197">
        <f t="shared" si="42"/>
      </c>
      <c r="AG165" s="170"/>
      <c r="AH165" s="170"/>
      <c r="AI165" s="170"/>
      <c r="AJ165" s="170"/>
      <c r="AK165" s="170"/>
      <c r="AP165" s="170"/>
      <c r="AQ165" s="170"/>
      <c r="AR165" s="170"/>
    </row>
    <row r="166" spans="1:44" s="54" customFormat="1" ht="30.75" customHeight="1">
      <c r="A166" s="182"/>
      <c r="B166" s="189">
        <v>6</v>
      </c>
      <c r="C166" s="190"/>
      <c r="D166" s="190"/>
      <c r="E166" s="192" t="str">
        <f t="shared" si="43"/>
        <v> </v>
      </c>
      <c r="F166" s="190"/>
      <c r="G166" s="190"/>
      <c r="H166" s="113"/>
      <c r="I166" s="194"/>
      <c r="J166" s="180"/>
      <c r="K166" s="189">
        <v>6</v>
      </c>
      <c r="L166" s="190"/>
      <c r="M166" s="190"/>
      <c r="N166" s="192" t="str">
        <f t="shared" si="40"/>
        <v> </v>
      </c>
      <c r="O166" s="302"/>
      <c r="P166" s="302"/>
      <c r="Q166" s="302"/>
      <c r="R166" s="190"/>
      <c r="S166" s="181"/>
      <c r="T166" s="170"/>
      <c r="V166" s="195" t="str">
        <f t="shared" si="41"/>
        <v> </v>
      </c>
      <c r="W166" s="198"/>
      <c r="X166" s="159"/>
      <c r="AD166" s="197">
        <f t="shared" si="42"/>
      </c>
      <c r="AG166" s="170"/>
      <c r="AH166" s="170"/>
      <c r="AI166" s="170"/>
      <c r="AJ166" s="170"/>
      <c r="AK166" s="170"/>
      <c r="AP166" s="170"/>
      <c r="AQ166" s="170"/>
      <c r="AR166" s="170"/>
    </row>
    <row r="167" spans="1:44" s="54" customFormat="1" ht="30.75" customHeight="1">
      <c r="A167" s="182"/>
      <c r="B167" s="189">
        <v>7</v>
      </c>
      <c r="C167" s="190"/>
      <c r="D167" s="190"/>
      <c r="E167" s="192" t="str">
        <f t="shared" si="43"/>
        <v> </v>
      </c>
      <c r="F167" s="190"/>
      <c r="G167" s="190"/>
      <c r="H167" s="113"/>
      <c r="I167" s="194"/>
      <c r="J167" s="180"/>
      <c r="K167" s="189">
        <v>7</v>
      </c>
      <c r="L167" s="190"/>
      <c r="M167" s="190"/>
      <c r="N167" s="192" t="str">
        <f t="shared" si="40"/>
        <v> </v>
      </c>
      <c r="O167" s="302"/>
      <c r="P167" s="302"/>
      <c r="Q167" s="302"/>
      <c r="R167" s="190"/>
      <c r="S167" s="181"/>
      <c r="T167" s="170"/>
      <c r="V167" s="195" t="str">
        <f t="shared" si="41"/>
        <v> </v>
      </c>
      <c r="W167" s="198"/>
      <c r="X167" s="159"/>
      <c r="AD167" s="197">
        <f t="shared" si="42"/>
      </c>
      <c r="AG167" s="170"/>
      <c r="AH167" s="170"/>
      <c r="AI167" s="170"/>
      <c r="AJ167" s="170"/>
      <c r="AK167" s="170"/>
      <c r="AP167" s="170"/>
      <c r="AQ167" s="170"/>
      <c r="AR167" s="170"/>
    </row>
    <row r="168" spans="1:44" s="54" customFormat="1" ht="29.25" customHeight="1">
      <c r="A168" s="207"/>
      <c r="B168" s="199" t="s">
        <v>62</v>
      </c>
      <c r="C168" s="201">
        <f>COUNTIF(C161:C167,"&gt;0")</f>
        <v>5</v>
      </c>
      <c r="D168" s="201">
        <f>COUNTIF(D161:D167,"&gt;0")</f>
        <v>1</v>
      </c>
      <c r="E168" s="200"/>
      <c r="F168" s="200"/>
      <c r="G168" s="200"/>
      <c r="H168" s="200"/>
      <c r="I168" s="202"/>
      <c r="J168" s="203"/>
      <c r="K168" s="203"/>
      <c r="L168" s="201">
        <f>COUNTIF(L161:L167,"&gt;0")</f>
        <v>5</v>
      </c>
      <c r="M168" s="201">
        <f>COUNTIF(M161:M167,"&gt;0")</f>
        <v>4</v>
      </c>
      <c r="N168" s="200"/>
      <c r="O168" s="200"/>
      <c r="P168" s="200"/>
      <c r="Q168" s="200"/>
      <c r="R168" s="200"/>
      <c r="S168" s="204"/>
      <c r="T168" s="170"/>
      <c r="V168" s="196"/>
      <c r="AD168" s="196"/>
      <c r="AG168" s="170"/>
      <c r="AH168" s="170"/>
      <c r="AI168" s="170"/>
      <c r="AJ168" s="170"/>
      <c r="AK168" s="170"/>
      <c r="AP168" s="170"/>
      <c r="AQ168" s="170"/>
      <c r="AR168" s="170"/>
    </row>
    <row r="169" spans="1:30" s="54" customFormat="1" ht="29.25" customHeight="1">
      <c r="A169" s="79"/>
      <c r="H169" s="170"/>
      <c r="I169" s="169"/>
      <c r="J169" s="169"/>
      <c r="K169" s="169"/>
      <c r="L169" s="169"/>
      <c r="M169" s="169"/>
      <c r="T169" s="170"/>
      <c r="V169" s="196"/>
      <c r="AD169" s="196"/>
    </row>
    <row r="170" spans="1:44" s="54" customFormat="1" ht="29.25" customHeight="1">
      <c r="A170" s="172"/>
      <c r="B170" s="173" t="s">
        <v>56</v>
      </c>
      <c r="C170" s="308" t="str">
        <f>C23</f>
        <v>Matti Ek</v>
      </c>
      <c r="D170" s="308"/>
      <c r="E170" s="308"/>
      <c r="F170" s="308"/>
      <c r="G170" s="308"/>
      <c r="H170" s="174">
        <f>IF(OR(H171="L",C170=0),0,1)</f>
        <v>1</v>
      </c>
      <c r="I170" s="175"/>
      <c r="J170" s="176"/>
      <c r="K170" s="177" t="s">
        <v>56</v>
      </c>
      <c r="L170" s="308" t="str">
        <f>J23</f>
        <v>Tony Alanentalo</v>
      </c>
      <c r="M170" s="308"/>
      <c r="N170" s="308"/>
      <c r="O170" s="308"/>
      <c r="P170" s="308"/>
      <c r="Q170" s="308"/>
      <c r="R170" s="308"/>
      <c r="S170" s="178">
        <f>IF(OR(I171="L",L170=0),0,1)</f>
        <v>1</v>
      </c>
      <c r="T170" s="170"/>
      <c r="V170" s="196"/>
      <c r="AD170" s="196"/>
      <c r="AG170" s="170"/>
      <c r="AH170" s="170"/>
      <c r="AI170" s="170"/>
      <c r="AJ170" s="170"/>
      <c r="AK170" s="170"/>
      <c r="AP170" s="170"/>
      <c r="AQ170" s="170"/>
      <c r="AR170" s="170"/>
    </row>
    <row r="171" spans="1:44" s="54" customFormat="1" ht="15">
      <c r="A171" s="182"/>
      <c r="B171" s="113"/>
      <c r="C171" s="113"/>
      <c r="D171" s="113"/>
      <c r="E171" s="113"/>
      <c r="F171" s="113"/>
      <c r="G171" s="113"/>
      <c r="H171" s="179"/>
      <c r="I171" s="309"/>
      <c r="J171" s="309"/>
      <c r="K171" s="180"/>
      <c r="L171" s="180"/>
      <c r="M171" s="180"/>
      <c r="N171" s="113"/>
      <c r="O171" s="113"/>
      <c r="P171" s="113"/>
      <c r="Q171" s="113"/>
      <c r="R171" s="113"/>
      <c r="S171" s="181"/>
      <c r="T171" s="170"/>
      <c r="V171" s="196"/>
      <c r="AD171" s="196"/>
      <c r="AG171" s="170"/>
      <c r="AH171" s="170"/>
      <c r="AI171" s="170"/>
      <c r="AJ171" s="170"/>
      <c r="AK171" s="170"/>
      <c r="AP171" s="170"/>
      <c r="AQ171" s="170"/>
      <c r="AR171" s="170"/>
    </row>
    <row r="172" spans="1:44" s="54" customFormat="1" ht="15">
      <c r="A172" s="182"/>
      <c r="B172" s="183" t="s">
        <v>57</v>
      </c>
      <c r="C172" s="184" t="s">
        <v>11</v>
      </c>
      <c r="D172" s="184" t="s">
        <v>58</v>
      </c>
      <c r="E172" s="185" t="s">
        <v>12</v>
      </c>
      <c r="F172" s="184" t="s">
        <v>59</v>
      </c>
      <c r="G172" s="184" t="s">
        <v>60</v>
      </c>
      <c r="H172" s="208"/>
      <c r="I172" s="186"/>
      <c r="J172" s="187"/>
      <c r="K172" s="183" t="s">
        <v>57</v>
      </c>
      <c r="L172" s="184" t="s">
        <v>11</v>
      </c>
      <c r="M172" s="184" t="s">
        <v>58</v>
      </c>
      <c r="N172" s="185" t="s">
        <v>12</v>
      </c>
      <c r="O172" s="310" t="s">
        <v>59</v>
      </c>
      <c r="P172" s="310"/>
      <c r="Q172" s="188"/>
      <c r="R172" s="184" t="s">
        <v>60</v>
      </c>
      <c r="S172" s="181"/>
      <c r="T172" s="170"/>
      <c r="V172" s="196"/>
      <c r="AD172" s="196"/>
      <c r="AG172" s="170"/>
      <c r="AH172" s="170"/>
      <c r="AI172" s="170"/>
      <c r="AJ172" s="170"/>
      <c r="AK172" s="170"/>
      <c r="AP172" s="170"/>
      <c r="AQ172" s="170"/>
      <c r="AR172" s="170"/>
    </row>
    <row r="173" spans="1:44" s="54" customFormat="1" ht="30.75" customHeight="1">
      <c r="A173" s="182"/>
      <c r="B173" s="189">
        <v>1</v>
      </c>
      <c r="C173" s="190">
        <v>19</v>
      </c>
      <c r="D173" s="191"/>
      <c r="E173" s="192">
        <f>IF(C173=0,"",IF(C173=0,0,501-D173))</f>
        <v>501</v>
      </c>
      <c r="F173" s="190">
        <v>2</v>
      </c>
      <c r="G173" s="190"/>
      <c r="H173" s="209">
        <f>IF(AND(H170=1,S170=0),1,IF(COUNT(C173:C179)&gt;3,IF(COUNT(D173:D179)=4,0,1),0))</f>
        <v>0</v>
      </c>
      <c r="I173" s="194"/>
      <c r="J173" s="180"/>
      <c r="K173" s="189">
        <v>1</v>
      </c>
      <c r="L173" s="190">
        <v>18</v>
      </c>
      <c r="M173" s="191">
        <v>129</v>
      </c>
      <c r="N173" s="192">
        <f aca="true" t="shared" si="44" ref="N173:N179">IF(L173=0," ",IF(L173=0,0,501-M173))</f>
        <v>372</v>
      </c>
      <c r="O173" s="302"/>
      <c r="P173" s="302"/>
      <c r="Q173" s="302"/>
      <c r="R173" s="190"/>
      <c r="S173" s="181"/>
      <c r="T173" s="170"/>
      <c r="U173" s="206">
        <f>IF(AND(S170=1,H170=0),1,IF(COUNT(L173:L179)&gt;3,IF(COUNT(M173:M179)=4,0,1),0))</f>
        <v>1</v>
      </c>
      <c r="V173" s="195" t="str">
        <f aca="true" t="shared" si="45" ref="V173:V179">IF(AND(E173=501,N173=501),"TARKISTA JÄI-SARAKE"," ")</f>
        <v> </v>
      </c>
      <c r="W173" s="196"/>
      <c r="X173" s="196"/>
      <c r="Y173" s="196"/>
      <c r="Z173" s="196"/>
      <c r="AA173" s="196"/>
      <c r="AB173" s="196"/>
      <c r="AC173" s="196"/>
      <c r="AD173" s="197">
        <f aca="true" t="shared" si="46" ref="AD173:AD179">IF(AND(C173=0,L173&gt;0),"toinen TIKAT-sarake tyhjä !",IF(AND(C173&gt;0,L173=0),"toinen TIKAT-sarake tyhjä !",""))</f>
      </c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196"/>
      <c r="AP173" s="170"/>
      <c r="AQ173" s="170"/>
      <c r="AR173" s="170"/>
    </row>
    <row r="174" spans="1:44" s="54" customFormat="1" ht="30.75" customHeight="1">
      <c r="A174" s="307" t="s">
        <v>71</v>
      </c>
      <c r="B174" s="189">
        <v>2</v>
      </c>
      <c r="C174" s="190">
        <v>24</v>
      </c>
      <c r="D174" s="191">
        <v>82</v>
      </c>
      <c r="E174" s="192">
        <f aca="true" t="shared" si="47" ref="E174:E179">IF(C174=0," ",IF(C174=0,0,501-D174))</f>
        <v>419</v>
      </c>
      <c r="F174" s="190">
        <v>1</v>
      </c>
      <c r="G174" s="190"/>
      <c r="H174" s="181"/>
      <c r="I174" s="194"/>
      <c r="J174" s="180"/>
      <c r="K174" s="189">
        <v>2</v>
      </c>
      <c r="L174" s="190">
        <v>27</v>
      </c>
      <c r="M174" s="191"/>
      <c r="N174" s="192">
        <f t="shared" si="44"/>
        <v>501</v>
      </c>
      <c r="O174" s="302">
        <v>2</v>
      </c>
      <c r="P174" s="302"/>
      <c r="Q174" s="302"/>
      <c r="R174" s="190"/>
      <c r="S174" s="181"/>
      <c r="T174" s="170"/>
      <c r="V174" s="195" t="str">
        <f t="shared" si="45"/>
        <v> </v>
      </c>
      <c r="W174" s="198"/>
      <c r="X174" s="159"/>
      <c r="AD174" s="197">
        <f t="shared" si="46"/>
      </c>
      <c r="AG174" s="170"/>
      <c r="AH174" s="170"/>
      <c r="AI174" s="170"/>
      <c r="AJ174" s="170"/>
      <c r="AK174" s="170"/>
      <c r="AP174" s="170"/>
      <c r="AQ174" s="170"/>
      <c r="AR174" s="170"/>
    </row>
    <row r="175" spans="1:44" s="54" customFormat="1" ht="30.75" customHeight="1">
      <c r="A175" s="307"/>
      <c r="B175" s="189">
        <v>3</v>
      </c>
      <c r="C175" s="190">
        <v>18</v>
      </c>
      <c r="D175" s="191">
        <v>9</v>
      </c>
      <c r="E175" s="192">
        <f t="shared" si="47"/>
        <v>492</v>
      </c>
      <c r="F175" s="190">
        <v>1</v>
      </c>
      <c r="G175" s="190"/>
      <c r="H175" s="181"/>
      <c r="I175" s="194"/>
      <c r="J175" s="180"/>
      <c r="K175" s="189">
        <v>3</v>
      </c>
      <c r="L175" s="190">
        <v>16</v>
      </c>
      <c r="M175" s="191"/>
      <c r="N175" s="192">
        <f t="shared" si="44"/>
        <v>501</v>
      </c>
      <c r="O175" s="302">
        <v>2</v>
      </c>
      <c r="P175" s="302"/>
      <c r="Q175" s="302"/>
      <c r="R175" s="190"/>
      <c r="S175" s="181"/>
      <c r="T175" s="170"/>
      <c r="V175" s="195" t="str">
        <f t="shared" si="45"/>
        <v> </v>
      </c>
      <c r="W175" s="198"/>
      <c r="X175" s="159"/>
      <c r="AD175" s="197">
        <f t="shared" si="46"/>
      </c>
      <c r="AG175" s="170"/>
      <c r="AH175" s="170"/>
      <c r="AI175" s="170"/>
      <c r="AJ175" s="170"/>
      <c r="AK175" s="170"/>
      <c r="AP175" s="170"/>
      <c r="AQ175" s="170"/>
      <c r="AR175" s="170"/>
    </row>
    <row r="176" spans="1:44" s="54" customFormat="1" ht="30.75" customHeight="1">
      <c r="A176" s="307"/>
      <c r="B176" s="189">
        <v>4</v>
      </c>
      <c r="C176" s="190">
        <v>24</v>
      </c>
      <c r="D176" s="191">
        <v>5</v>
      </c>
      <c r="E176" s="192">
        <f t="shared" si="47"/>
        <v>496</v>
      </c>
      <c r="F176" s="190"/>
      <c r="G176" s="190"/>
      <c r="H176" s="181"/>
      <c r="I176" s="194"/>
      <c r="J176" s="180"/>
      <c r="K176" s="189">
        <v>4</v>
      </c>
      <c r="L176" s="190">
        <v>27</v>
      </c>
      <c r="M176" s="191"/>
      <c r="N176" s="192">
        <f t="shared" si="44"/>
        <v>501</v>
      </c>
      <c r="O176" s="302">
        <v>2</v>
      </c>
      <c r="P176" s="302"/>
      <c r="Q176" s="302"/>
      <c r="R176" s="190"/>
      <c r="S176" s="181"/>
      <c r="T176" s="170"/>
      <c r="V176" s="195" t="str">
        <f t="shared" si="45"/>
        <v> </v>
      </c>
      <c r="W176" s="198"/>
      <c r="X176" s="159"/>
      <c r="AD176" s="197">
        <f t="shared" si="46"/>
      </c>
      <c r="AG176" s="170"/>
      <c r="AH176" s="170"/>
      <c r="AI176" s="170"/>
      <c r="AJ176" s="170"/>
      <c r="AK176" s="170"/>
      <c r="AP176" s="170"/>
      <c r="AQ176" s="170"/>
      <c r="AR176" s="170"/>
    </row>
    <row r="177" spans="1:44" s="54" customFormat="1" ht="30.75" customHeight="1">
      <c r="A177" s="182"/>
      <c r="B177" s="189">
        <v>5</v>
      </c>
      <c r="C177" s="190">
        <v>21</v>
      </c>
      <c r="D177" s="191">
        <v>123</v>
      </c>
      <c r="E177" s="192">
        <f t="shared" si="47"/>
        <v>378</v>
      </c>
      <c r="F177" s="190"/>
      <c r="G177" s="190"/>
      <c r="H177" s="181"/>
      <c r="I177" s="194"/>
      <c r="J177" s="180"/>
      <c r="K177" s="189">
        <v>5</v>
      </c>
      <c r="L177" s="190">
        <v>19</v>
      </c>
      <c r="M177" s="191"/>
      <c r="N177" s="192">
        <f t="shared" si="44"/>
        <v>501</v>
      </c>
      <c r="O177" s="302">
        <v>2</v>
      </c>
      <c r="P177" s="302"/>
      <c r="Q177" s="302"/>
      <c r="R177" s="190"/>
      <c r="S177" s="181"/>
      <c r="T177" s="170"/>
      <c r="V177" s="195" t="str">
        <f t="shared" si="45"/>
        <v> </v>
      </c>
      <c r="W177" s="198"/>
      <c r="X177" s="159"/>
      <c r="AD177" s="197">
        <f t="shared" si="46"/>
      </c>
      <c r="AG177" s="170"/>
      <c r="AH177" s="170"/>
      <c r="AI177" s="170"/>
      <c r="AJ177" s="170"/>
      <c r="AK177" s="170"/>
      <c r="AP177" s="170"/>
      <c r="AQ177" s="170"/>
      <c r="AR177" s="170"/>
    </row>
    <row r="178" spans="1:44" s="54" customFormat="1" ht="30.75" customHeight="1">
      <c r="A178" s="182"/>
      <c r="B178" s="189">
        <v>6</v>
      </c>
      <c r="C178" s="190"/>
      <c r="D178" s="190"/>
      <c r="E178" s="192" t="str">
        <f t="shared" si="47"/>
        <v> </v>
      </c>
      <c r="F178" s="190"/>
      <c r="G178" s="190"/>
      <c r="H178" s="181"/>
      <c r="I178" s="194"/>
      <c r="J178" s="180"/>
      <c r="K178" s="189">
        <v>6</v>
      </c>
      <c r="L178" s="190"/>
      <c r="M178" s="190"/>
      <c r="N178" s="192" t="str">
        <f t="shared" si="44"/>
        <v> </v>
      </c>
      <c r="O178" s="302"/>
      <c r="P178" s="302"/>
      <c r="Q178" s="302"/>
      <c r="R178" s="190"/>
      <c r="S178" s="181"/>
      <c r="T178" s="170"/>
      <c r="V178" s="195" t="str">
        <f t="shared" si="45"/>
        <v> </v>
      </c>
      <c r="W178" s="198"/>
      <c r="X178" s="159"/>
      <c r="AD178" s="197">
        <f t="shared" si="46"/>
      </c>
      <c r="AG178" s="170"/>
      <c r="AH178" s="170"/>
      <c r="AI178" s="170"/>
      <c r="AJ178" s="170"/>
      <c r="AK178" s="170"/>
      <c r="AP178" s="170"/>
      <c r="AQ178" s="170"/>
      <c r="AR178" s="170"/>
    </row>
    <row r="179" spans="1:44" s="54" customFormat="1" ht="30.75" customHeight="1">
      <c r="A179" s="182"/>
      <c r="B179" s="189">
        <v>7</v>
      </c>
      <c r="C179" s="190"/>
      <c r="D179" s="190"/>
      <c r="E179" s="192" t="str">
        <f t="shared" si="47"/>
        <v> </v>
      </c>
      <c r="F179" s="190"/>
      <c r="G179" s="190"/>
      <c r="H179" s="181"/>
      <c r="I179" s="194"/>
      <c r="J179" s="180"/>
      <c r="K179" s="189">
        <v>7</v>
      </c>
      <c r="L179" s="190"/>
      <c r="M179" s="190"/>
      <c r="N179" s="192" t="str">
        <f t="shared" si="44"/>
        <v> </v>
      </c>
      <c r="O179" s="302"/>
      <c r="P179" s="302"/>
      <c r="Q179" s="302"/>
      <c r="R179" s="190"/>
      <c r="S179" s="181"/>
      <c r="T179" s="170"/>
      <c r="V179" s="195" t="str">
        <f t="shared" si="45"/>
        <v> </v>
      </c>
      <c r="W179" s="198"/>
      <c r="X179" s="159"/>
      <c r="AD179" s="197">
        <f t="shared" si="46"/>
      </c>
      <c r="AG179" s="170"/>
      <c r="AH179" s="170"/>
      <c r="AI179" s="170"/>
      <c r="AJ179" s="170"/>
      <c r="AK179" s="170"/>
      <c r="AP179" s="170"/>
      <c r="AQ179" s="170"/>
      <c r="AR179" s="170"/>
    </row>
    <row r="180" spans="1:44" s="54" customFormat="1" ht="29.25" customHeight="1">
      <c r="A180" s="207"/>
      <c r="B180" s="210" t="s">
        <v>63</v>
      </c>
      <c r="C180" s="201">
        <f>COUNTIF(C173:C179,"&gt;0")</f>
        <v>5</v>
      </c>
      <c r="D180" s="201">
        <f>COUNTIF(D173:D179,"&gt;0")</f>
        <v>4</v>
      </c>
      <c r="E180" s="200"/>
      <c r="F180" s="200"/>
      <c r="G180" s="200"/>
      <c r="H180" s="204"/>
      <c r="I180" s="202"/>
      <c r="J180" s="203"/>
      <c r="K180" s="203"/>
      <c r="L180" s="201">
        <f>COUNTIF(L173:L179,"&gt;0")</f>
        <v>5</v>
      </c>
      <c r="M180" s="201">
        <f>COUNTIF(M173:M179,"&gt;0")</f>
        <v>1</v>
      </c>
      <c r="N180" s="200"/>
      <c r="O180" s="200"/>
      <c r="P180" s="200"/>
      <c r="Q180" s="200"/>
      <c r="R180" s="200"/>
      <c r="S180" s="204"/>
      <c r="T180" s="170"/>
      <c r="V180" s="196"/>
      <c r="AD180" s="196"/>
      <c r="AG180" s="170"/>
      <c r="AH180" s="170"/>
      <c r="AI180" s="170"/>
      <c r="AJ180" s="170"/>
      <c r="AK180" s="170"/>
      <c r="AP180" s="170"/>
      <c r="AQ180" s="170"/>
      <c r="AR180" s="170"/>
    </row>
    <row r="181" spans="1:30" s="54" customFormat="1" ht="29.25" customHeight="1">
      <c r="A181" s="79"/>
      <c r="H181" s="170"/>
      <c r="I181" s="169"/>
      <c r="J181" s="169"/>
      <c r="K181" s="169"/>
      <c r="L181" s="169"/>
      <c r="M181" s="169"/>
      <c r="T181" s="170"/>
      <c r="V181" s="196"/>
      <c r="AD181" s="196"/>
    </row>
    <row r="182" spans="1:44" s="54" customFormat="1" ht="29.25" customHeight="1">
      <c r="A182" s="211"/>
      <c r="B182" s="212" t="s">
        <v>56</v>
      </c>
      <c r="C182" s="306" t="str">
        <f>C24</f>
        <v>Tomi Kinnunen "c"</v>
      </c>
      <c r="D182" s="306"/>
      <c r="E182" s="306"/>
      <c r="F182" s="306"/>
      <c r="G182" s="306"/>
      <c r="H182" s="213">
        <f>IF(OR(H183="L",C182=0),0,1)</f>
        <v>1</v>
      </c>
      <c r="I182" s="214"/>
      <c r="J182" s="215"/>
      <c r="K182" s="216" t="s">
        <v>56</v>
      </c>
      <c r="L182" s="306" t="str">
        <f>J24</f>
        <v>Mikael Heikkilä</v>
      </c>
      <c r="M182" s="306"/>
      <c r="N182" s="306"/>
      <c r="O182" s="306"/>
      <c r="P182" s="306"/>
      <c r="Q182" s="306"/>
      <c r="R182" s="306"/>
      <c r="S182" s="217">
        <f>IF(OR(I183="L",L182=0),0,1)</f>
        <v>1</v>
      </c>
      <c r="T182" s="170"/>
      <c r="V182" s="196"/>
      <c r="AD182" s="196"/>
      <c r="AG182" s="170"/>
      <c r="AH182" s="170"/>
      <c r="AI182" s="170"/>
      <c r="AJ182" s="170"/>
      <c r="AK182" s="170"/>
      <c r="AP182" s="170"/>
      <c r="AQ182" s="170"/>
      <c r="AR182" s="170"/>
    </row>
    <row r="183" spans="1:44" s="54" customFormat="1" ht="15">
      <c r="A183" s="218"/>
      <c r="B183" s="219"/>
      <c r="C183" s="219"/>
      <c r="D183" s="219"/>
      <c r="E183" s="219"/>
      <c r="F183" s="219"/>
      <c r="G183" s="219"/>
      <c r="H183" s="220"/>
      <c r="I183" s="303"/>
      <c r="J183" s="303"/>
      <c r="K183" s="221"/>
      <c r="L183" s="221"/>
      <c r="M183" s="221"/>
      <c r="N183" s="219"/>
      <c r="O183" s="219"/>
      <c r="P183" s="219"/>
      <c r="Q183" s="219"/>
      <c r="R183" s="219"/>
      <c r="S183" s="222"/>
      <c r="T183" s="170"/>
      <c r="V183" s="196"/>
      <c r="AD183" s="196"/>
      <c r="AG183" s="170"/>
      <c r="AH183" s="170"/>
      <c r="AI183" s="170"/>
      <c r="AJ183" s="170"/>
      <c r="AK183" s="170"/>
      <c r="AP183" s="170"/>
      <c r="AQ183" s="170"/>
      <c r="AR183" s="170"/>
    </row>
    <row r="184" spans="1:44" s="54" customFormat="1" ht="15">
      <c r="A184" s="218"/>
      <c r="B184" s="223" t="s">
        <v>57</v>
      </c>
      <c r="C184" s="224" t="s">
        <v>11</v>
      </c>
      <c r="D184" s="224" t="s">
        <v>58</v>
      </c>
      <c r="E184" s="225" t="s">
        <v>12</v>
      </c>
      <c r="F184" s="224" t="s">
        <v>59</v>
      </c>
      <c r="G184" s="224" t="s">
        <v>60</v>
      </c>
      <c r="H184" s="246"/>
      <c r="I184" s="227"/>
      <c r="J184" s="228"/>
      <c r="K184" s="223" t="s">
        <v>57</v>
      </c>
      <c r="L184" s="224" t="s">
        <v>11</v>
      </c>
      <c r="M184" s="224" t="s">
        <v>58</v>
      </c>
      <c r="N184" s="225" t="s">
        <v>12</v>
      </c>
      <c r="O184" s="304" t="s">
        <v>59</v>
      </c>
      <c r="P184" s="304"/>
      <c r="Q184" s="188"/>
      <c r="R184" s="224" t="s">
        <v>60</v>
      </c>
      <c r="S184" s="222"/>
      <c r="T184" s="170"/>
      <c r="V184" s="196"/>
      <c r="AD184" s="196"/>
      <c r="AG184" s="170"/>
      <c r="AH184" s="170"/>
      <c r="AI184" s="170"/>
      <c r="AJ184" s="170"/>
      <c r="AK184" s="170"/>
      <c r="AP184" s="170"/>
      <c r="AQ184" s="170"/>
      <c r="AR184" s="170"/>
    </row>
    <row r="185" spans="1:44" s="54" customFormat="1" ht="30.75" customHeight="1">
      <c r="A185" s="218"/>
      <c r="B185" s="229">
        <v>1</v>
      </c>
      <c r="C185" s="190">
        <v>24</v>
      </c>
      <c r="D185" s="191"/>
      <c r="E185" s="230">
        <f aca="true" t="shared" si="48" ref="E185:E191">IF(C185=0," ",IF(C185=0,0,501-D185))</f>
        <v>501</v>
      </c>
      <c r="F185" s="231">
        <v>2</v>
      </c>
      <c r="G185" s="231"/>
      <c r="H185" s="232">
        <f>IF(AND(H182=1,S182=0),1,IF(COUNT(C185:C191)&gt;3,IF(COUNT(D185:D191)=4,0,1),0))</f>
        <v>1</v>
      </c>
      <c r="I185" s="233"/>
      <c r="J185" s="221"/>
      <c r="K185" s="229">
        <v>1</v>
      </c>
      <c r="L185" s="190">
        <v>24</v>
      </c>
      <c r="M185" s="191">
        <v>98</v>
      </c>
      <c r="N185" s="230">
        <f aca="true" t="shared" si="49" ref="N185:N191">IF(L185=0," ",IF(L185=0,0,501-M185))</f>
        <v>403</v>
      </c>
      <c r="O185" s="311"/>
      <c r="P185" s="311"/>
      <c r="Q185" s="311"/>
      <c r="R185" s="231"/>
      <c r="S185" s="222"/>
      <c r="T185" s="170"/>
      <c r="U185" s="206">
        <f>IF(AND(S182=1,H182=0),1,IF(COUNT(L185:L191)&gt;3,IF(COUNT(M185:M191)=4,0,1),0))</f>
        <v>0</v>
      </c>
      <c r="V185" s="195" t="str">
        <f aca="true" t="shared" si="50" ref="V185:V191">IF(AND(E185=501,N185=501),"TARKISTA JÄI-SARAKE"," ")</f>
        <v> </v>
      </c>
      <c r="W185" s="196"/>
      <c r="X185" s="196"/>
      <c r="Y185" s="196"/>
      <c r="Z185" s="196"/>
      <c r="AA185" s="196"/>
      <c r="AB185" s="196"/>
      <c r="AC185" s="196"/>
      <c r="AD185" s="197">
        <f aca="true" t="shared" si="51" ref="AD185:AD191">IF(AND(C185=0,L185&gt;0),"toinen TIKAT-sarake tyhjä !",IF(AND(C185&gt;0,L185=0),"toinen TIKAT-sarake tyhjä !",""))</f>
      </c>
      <c r="AE185" s="196"/>
      <c r="AF185" s="196"/>
      <c r="AG185" s="196"/>
      <c r="AH185" s="196"/>
      <c r="AI185" s="196"/>
      <c r="AJ185" s="196"/>
      <c r="AK185" s="196"/>
      <c r="AL185" s="196"/>
      <c r="AM185" s="196"/>
      <c r="AP185" s="170"/>
      <c r="AQ185" s="170"/>
      <c r="AR185" s="170"/>
    </row>
    <row r="186" spans="1:44" s="54" customFormat="1" ht="30.75" customHeight="1">
      <c r="A186" s="305" t="s">
        <v>72</v>
      </c>
      <c r="B186" s="229">
        <v>2</v>
      </c>
      <c r="C186" s="190">
        <v>27</v>
      </c>
      <c r="D186" s="191">
        <v>32</v>
      </c>
      <c r="E186" s="230">
        <f t="shared" si="48"/>
        <v>469</v>
      </c>
      <c r="F186" s="231">
        <v>1</v>
      </c>
      <c r="G186" s="231"/>
      <c r="H186" s="255"/>
      <c r="I186" s="233"/>
      <c r="J186" s="221"/>
      <c r="K186" s="229">
        <v>2</v>
      </c>
      <c r="L186" s="190">
        <v>26</v>
      </c>
      <c r="M186" s="191"/>
      <c r="N186" s="230">
        <f t="shared" si="49"/>
        <v>501</v>
      </c>
      <c r="O186" s="311">
        <v>1</v>
      </c>
      <c r="P186" s="311"/>
      <c r="Q186" s="311"/>
      <c r="R186" s="231"/>
      <c r="S186" s="222"/>
      <c r="T186" s="170"/>
      <c r="V186" s="195" t="str">
        <f t="shared" si="50"/>
        <v> </v>
      </c>
      <c r="W186" s="198"/>
      <c r="X186" s="159"/>
      <c r="AD186" s="197">
        <f t="shared" si="51"/>
      </c>
      <c r="AG186" s="170"/>
      <c r="AH186" s="170"/>
      <c r="AI186" s="170"/>
      <c r="AJ186" s="170"/>
      <c r="AK186" s="170"/>
      <c r="AP186" s="170"/>
      <c r="AQ186" s="170"/>
      <c r="AR186" s="170"/>
    </row>
    <row r="187" spans="1:44" s="54" customFormat="1" ht="30.75" customHeight="1">
      <c r="A187" s="305"/>
      <c r="B187" s="229">
        <v>3</v>
      </c>
      <c r="C187" s="190">
        <v>28</v>
      </c>
      <c r="D187" s="191"/>
      <c r="E187" s="230">
        <f t="shared" si="48"/>
        <v>501</v>
      </c>
      <c r="F187" s="231">
        <v>1</v>
      </c>
      <c r="G187" s="231"/>
      <c r="H187" s="222"/>
      <c r="I187" s="233"/>
      <c r="J187" s="221"/>
      <c r="K187" s="229">
        <v>3</v>
      </c>
      <c r="L187" s="190">
        <v>30</v>
      </c>
      <c r="M187" s="191">
        <v>32</v>
      </c>
      <c r="N187" s="230">
        <f t="shared" si="49"/>
        <v>469</v>
      </c>
      <c r="O187" s="311"/>
      <c r="P187" s="311"/>
      <c r="Q187" s="311"/>
      <c r="R187" s="231"/>
      <c r="S187" s="222"/>
      <c r="T187" s="170"/>
      <c r="V187" s="195" t="str">
        <f t="shared" si="50"/>
        <v> </v>
      </c>
      <c r="W187" s="198"/>
      <c r="X187" s="159"/>
      <c r="AD187" s="197">
        <f t="shared" si="51"/>
      </c>
      <c r="AG187" s="170"/>
      <c r="AH187" s="170"/>
      <c r="AI187" s="170"/>
      <c r="AJ187" s="170"/>
      <c r="AK187" s="170"/>
      <c r="AP187" s="170"/>
      <c r="AQ187" s="170"/>
      <c r="AR187" s="170"/>
    </row>
    <row r="188" spans="1:44" s="54" customFormat="1" ht="30.75" customHeight="1">
      <c r="A188" s="305"/>
      <c r="B188" s="229">
        <v>4</v>
      </c>
      <c r="C188" s="190">
        <v>21</v>
      </c>
      <c r="D188" s="191">
        <v>25</v>
      </c>
      <c r="E188" s="230">
        <f t="shared" si="48"/>
        <v>476</v>
      </c>
      <c r="F188" s="231">
        <v>1</v>
      </c>
      <c r="G188" s="231"/>
      <c r="H188" s="222"/>
      <c r="I188" s="233"/>
      <c r="J188" s="221"/>
      <c r="K188" s="229">
        <v>4</v>
      </c>
      <c r="L188" s="190">
        <v>19</v>
      </c>
      <c r="M188" s="191"/>
      <c r="N188" s="230">
        <f t="shared" si="49"/>
        <v>501</v>
      </c>
      <c r="O188" s="311">
        <v>1</v>
      </c>
      <c r="P188" s="311"/>
      <c r="Q188" s="311"/>
      <c r="R188" s="231">
        <v>1</v>
      </c>
      <c r="S188" s="222"/>
      <c r="T188" s="170"/>
      <c r="V188" s="195" t="str">
        <f t="shared" si="50"/>
        <v> </v>
      </c>
      <c r="W188" s="198"/>
      <c r="X188" s="159"/>
      <c r="AD188" s="197">
        <f t="shared" si="51"/>
      </c>
      <c r="AG188" s="170"/>
      <c r="AH188" s="170"/>
      <c r="AI188" s="170"/>
      <c r="AJ188" s="170"/>
      <c r="AK188" s="170"/>
      <c r="AP188" s="170"/>
      <c r="AQ188" s="170"/>
      <c r="AR188" s="170"/>
    </row>
    <row r="189" spans="1:44" s="54" customFormat="1" ht="30.75" customHeight="1">
      <c r="A189" s="218"/>
      <c r="B189" s="229">
        <v>5</v>
      </c>
      <c r="C189" s="190">
        <v>22</v>
      </c>
      <c r="D189" s="191"/>
      <c r="E189" s="230">
        <f t="shared" si="48"/>
        <v>501</v>
      </c>
      <c r="F189" s="231">
        <v>1</v>
      </c>
      <c r="G189" s="231"/>
      <c r="H189" s="222"/>
      <c r="I189" s="233"/>
      <c r="J189" s="221"/>
      <c r="K189" s="229">
        <v>5</v>
      </c>
      <c r="L189" s="190">
        <v>24</v>
      </c>
      <c r="M189" s="191">
        <v>4</v>
      </c>
      <c r="N189" s="230">
        <f t="shared" si="49"/>
        <v>497</v>
      </c>
      <c r="O189" s="311">
        <v>1</v>
      </c>
      <c r="P189" s="311"/>
      <c r="Q189" s="311"/>
      <c r="R189" s="231"/>
      <c r="S189" s="222"/>
      <c r="T189" s="170"/>
      <c r="V189" s="195" t="str">
        <f t="shared" si="50"/>
        <v> </v>
      </c>
      <c r="W189" s="198"/>
      <c r="X189" s="159"/>
      <c r="AD189" s="197">
        <f t="shared" si="51"/>
      </c>
      <c r="AG189" s="170"/>
      <c r="AH189" s="170"/>
      <c r="AI189" s="170"/>
      <c r="AJ189" s="170"/>
      <c r="AK189" s="170"/>
      <c r="AP189" s="170"/>
      <c r="AQ189" s="170"/>
      <c r="AR189" s="170"/>
    </row>
    <row r="190" spans="1:44" s="54" customFormat="1" ht="30.75" customHeight="1">
      <c r="A190" s="218"/>
      <c r="B190" s="229">
        <v>6</v>
      </c>
      <c r="C190" s="190">
        <v>16</v>
      </c>
      <c r="D190" s="190"/>
      <c r="E190" s="230">
        <f t="shared" si="48"/>
        <v>501</v>
      </c>
      <c r="F190" s="231">
        <v>4</v>
      </c>
      <c r="G190" s="235"/>
      <c r="H190" s="222"/>
      <c r="I190" s="233"/>
      <c r="J190" s="221"/>
      <c r="K190" s="229">
        <v>6</v>
      </c>
      <c r="L190" s="190">
        <v>15</v>
      </c>
      <c r="M190" s="190">
        <v>218</v>
      </c>
      <c r="N190" s="230">
        <f t="shared" si="49"/>
        <v>283</v>
      </c>
      <c r="O190" s="311">
        <v>1</v>
      </c>
      <c r="P190" s="311"/>
      <c r="Q190" s="311"/>
      <c r="R190" s="231"/>
      <c r="S190" s="222"/>
      <c r="T190" s="170"/>
      <c r="V190" s="195" t="str">
        <f t="shared" si="50"/>
        <v> </v>
      </c>
      <c r="W190" s="198"/>
      <c r="X190" s="159"/>
      <c r="AD190" s="197">
        <f t="shared" si="51"/>
      </c>
      <c r="AG190" s="170"/>
      <c r="AH190" s="170"/>
      <c r="AI190" s="170"/>
      <c r="AJ190" s="170"/>
      <c r="AK190" s="170"/>
      <c r="AP190" s="170"/>
      <c r="AQ190" s="170"/>
      <c r="AR190" s="170"/>
    </row>
    <row r="191" spans="1:44" s="54" customFormat="1" ht="30.75" customHeight="1">
      <c r="A191" s="218"/>
      <c r="B191" s="229">
        <v>7</v>
      </c>
      <c r="C191" s="190"/>
      <c r="D191" s="190"/>
      <c r="E191" s="230" t="str">
        <f t="shared" si="48"/>
        <v> </v>
      </c>
      <c r="F191" s="231"/>
      <c r="G191" s="235"/>
      <c r="H191" s="222"/>
      <c r="I191" s="233"/>
      <c r="J191" s="221"/>
      <c r="K191" s="229">
        <v>7</v>
      </c>
      <c r="L191" s="190"/>
      <c r="M191" s="190"/>
      <c r="N191" s="230" t="str">
        <f t="shared" si="49"/>
        <v> </v>
      </c>
      <c r="O191" s="311"/>
      <c r="P191" s="311"/>
      <c r="Q191" s="311"/>
      <c r="R191" s="231"/>
      <c r="S191" s="222"/>
      <c r="T191" s="170"/>
      <c r="V191" s="195" t="str">
        <f t="shared" si="50"/>
        <v> </v>
      </c>
      <c r="W191" s="198"/>
      <c r="X191" s="159"/>
      <c r="AD191" s="197">
        <f t="shared" si="51"/>
      </c>
      <c r="AG191" s="170"/>
      <c r="AH191" s="170"/>
      <c r="AI191" s="170"/>
      <c r="AJ191" s="170"/>
      <c r="AK191" s="170"/>
      <c r="AP191" s="170"/>
      <c r="AQ191" s="170"/>
      <c r="AR191" s="170"/>
    </row>
    <row r="192" spans="1:44" s="54" customFormat="1" ht="29.25" customHeight="1">
      <c r="A192" s="236"/>
      <c r="B192" s="170"/>
      <c r="C192" s="237">
        <f>COUNTIF(C185:C191,"&gt;0")</f>
        <v>6</v>
      </c>
      <c r="D192" s="237">
        <f>COUNTIF(D185:D191,"&gt;0")</f>
        <v>2</v>
      </c>
      <c r="E192" s="238"/>
      <c r="F192" s="238"/>
      <c r="G192" s="238"/>
      <c r="H192" s="239"/>
      <c r="I192" s="240"/>
      <c r="J192" s="241"/>
      <c r="K192" s="241"/>
      <c r="L192" s="237">
        <f>COUNTIF(L185:L191,"&gt;0")</f>
        <v>6</v>
      </c>
      <c r="M192" s="237">
        <f>COUNTIF(M185:M191,"&gt;0")</f>
        <v>4</v>
      </c>
      <c r="N192" s="238"/>
      <c r="O192" s="238"/>
      <c r="P192" s="238"/>
      <c r="Q192" s="238"/>
      <c r="R192" s="238"/>
      <c r="S192" s="239"/>
      <c r="T192" s="113"/>
      <c r="U192" s="79"/>
      <c r="V192" s="205"/>
      <c r="W192" s="79"/>
      <c r="X192" s="79"/>
      <c r="Y192" s="79"/>
      <c r="AD192" s="196"/>
      <c r="AG192" s="170"/>
      <c r="AH192" s="170"/>
      <c r="AI192" s="170"/>
      <c r="AJ192" s="170"/>
      <c r="AK192" s="170"/>
      <c r="AP192" s="170"/>
      <c r="AQ192" s="170"/>
      <c r="AR192" s="170"/>
    </row>
    <row r="193" spans="1:30" s="54" customFormat="1" ht="29.25" customHeight="1">
      <c r="A193" s="79"/>
      <c r="B193" s="242" t="s">
        <v>64</v>
      </c>
      <c r="C193" s="79"/>
      <c r="D193" s="79"/>
      <c r="E193" s="79"/>
      <c r="F193" s="79"/>
      <c r="G193" s="79"/>
      <c r="H193" s="113"/>
      <c r="I193" s="243"/>
      <c r="J193" s="243"/>
      <c r="K193" s="243"/>
      <c r="L193" s="243"/>
      <c r="M193" s="243"/>
      <c r="N193" s="79"/>
      <c r="O193" s="79"/>
      <c r="P193" s="79"/>
      <c r="Q193" s="79"/>
      <c r="R193" s="79"/>
      <c r="S193" s="79"/>
      <c r="T193" s="113"/>
      <c r="U193" s="79"/>
      <c r="V193" s="205"/>
      <c r="W193" s="79"/>
      <c r="AD193" s="196"/>
    </row>
    <row r="194" spans="1:44" s="54" customFormat="1" ht="29.25" customHeight="1">
      <c r="A194" s="172"/>
      <c r="B194" s="173" t="s">
        <v>56</v>
      </c>
      <c r="C194" s="308" t="str">
        <f>C25</f>
        <v>Sami Högström</v>
      </c>
      <c r="D194" s="308"/>
      <c r="E194" s="308"/>
      <c r="F194" s="308"/>
      <c r="G194" s="308"/>
      <c r="H194" s="174">
        <f>IF(OR(H195="L",C194=0),0,1)</f>
        <v>1</v>
      </c>
      <c r="I194" s="175"/>
      <c r="J194" s="176"/>
      <c r="K194" s="177" t="s">
        <v>56</v>
      </c>
      <c r="L194" s="308" t="str">
        <f>J25</f>
        <v>Tony Alanentalo</v>
      </c>
      <c r="M194" s="308"/>
      <c r="N194" s="308"/>
      <c r="O194" s="308"/>
      <c r="P194" s="308"/>
      <c r="Q194" s="308"/>
      <c r="R194" s="308"/>
      <c r="S194" s="178">
        <f>IF(OR(I195="L",L194=0),0,1)</f>
        <v>1</v>
      </c>
      <c r="T194" s="170"/>
      <c r="V194" s="196"/>
      <c r="AD194" s="196"/>
      <c r="AG194" s="170"/>
      <c r="AH194" s="170"/>
      <c r="AI194" s="170"/>
      <c r="AJ194" s="170"/>
      <c r="AK194" s="170"/>
      <c r="AP194" s="170"/>
      <c r="AQ194" s="170"/>
      <c r="AR194" s="170"/>
    </row>
    <row r="195" spans="1:44" s="54" customFormat="1" ht="15">
      <c r="A195" s="182"/>
      <c r="B195" s="113"/>
      <c r="C195" s="113"/>
      <c r="D195" s="113"/>
      <c r="E195" s="113"/>
      <c r="F195" s="113"/>
      <c r="G195" s="113"/>
      <c r="H195" s="179"/>
      <c r="I195" s="309"/>
      <c r="J195" s="309"/>
      <c r="K195" s="180"/>
      <c r="L195" s="180"/>
      <c r="M195" s="180"/>
      <c r="N195" s="113"/>
      <c r="O195" s="113"/>
      <c r="P195" s="113"/>
      <c r="Q195" s="113"/>
      <c r="R195" s="113"/>
      <c r="S195" s="181"/>
      <c r="T195" s="170"/>
      <c r="V195" s="196"/>
      <c r="AD195" s="196"/>
      <c r="AG195" s="170"/>
      <c r="AH195" s="170"/>
      <c r="AI195" s="170"/>
      <c r="AJ195" s="170"/>
      <c r="AK195" s="170"/>
      <c r="AP195" s="170"/>
      <c r="AQ195" s="170"/>
      <c r="AR195" s="170"/>
    </row>
    <row r="196" spans="1:44" s="54" customFormat="1" ht="15">
      <c r="A196" s="182"/>
      <c r="B196" s="183" t="s">
        <v>57</v>
      </c>
      <c r="C196" s="184" t="s">
        <v>11</v>
      </c>
      <c r="D196" s="184" t="s">
        <v>58</v>
      </c>
      <c r="E196" s="185" t="s">
        <v>12</v>
      </c>
      <c r="F196" s="184" t="s">
        <v>59</v>
      </c>
      <c r="G196" s="184" t="s">
        <v>60</v>
      </c>
      <c r="H196" s="226"/>
      <c r="I196" s="186"/>
      <c r="J196" s="187"/>
      <c r="K196" s="183" t="s">
        <v>57</v>
      </c>
      <c r="L196" s="184" t="s">
        <v>11</v>
      </c>
      <c r="M196" s="184" t="s">
        <v>58</v>
      </c>
      <c r="N196" s="185" t="s">
        <v>12</v>
      </c>
      <c r="O196" s="310" t="s">
        <v>59</v>
      </c>
      <c r="P196" s="310"/>
      <c r="Q196" s="188"/>
      <c r="R196" s="184" t="s">
        <v>60</v>
      </c>
      <c r="S196" s="181"/>
      <c r="T196" s="170"/>
      <c r="V196" s="196"/>
      <c r="AD196" s="196"/>
      <c r="AG196" s="170"/>
      <c r="AH196" s="170"/>
      <c r="AI196" s="170"/>
      <c r="AJ196" s="170"/>
      <c r="AK196" s="170"/>
      <c r="AP196" s="170"/>
      <c r="AQ196" s="170"/>
      <c r="AR196" s="170"/>
    </row>
    <row r="197" spans="1:44" s="54" customFormat="1" ht="30.75" customHeight="1">
      <c r="A197" s="182"/>
      <c r="B197" s="189">
        <v>1</v>
      </c>
      <c r="C197" s="190">
        <v>23</v>
      </c>
      <c r="D197" s="191"/>
      <c r="E197" s="192">
        <f aca="true" t="shared" si="52" ref="E197:E203">IF(C197=0," ",IF(C197=0,0,501-D197))</f>
        <v>501</v>
      </c>
      <c r="F197" s="190">
        <v>3</v>
      </c>
      <c r="G197" s="190"/>
      <c r="H197" s="209">
        <f>IF(AND(H194=1,S194=0),1,IF(COUNT(C197:C203)&gt;3,IF(COUNT(D197:D203)=4,0,1),0))</f>
        <v>0</v>
      </c>
      <c r="I197" s="194"/>
      <c r="J197" s="180"/>
      <c r="K197" s="189">
        <v>1</v>
      </c>
      <c r="L197" s="190">
        <v>21</v>
      </c>
      <c r="M197" s="191">
        <v>103</v>
      </c>
      <c r="N197" s="192">
        <f aca="true" t="shared" si="53" ref="N197:N203">IF(L197=0," ",IF(L197=0,0,501-M197))</f>
        <v>398</v>
      </c>
      <c r="O197" s="302"/>
      <c r="P197" s="302"/>
      <c r="Q197" s="302"/>
      <c r="R197" s="190"/>
      <c r="S197" s="181"/>
      <c r="T197" s="170"/>
      <c r="U197" s="206">
        <f>IF(AND(S194=1,H194=0),1,IF(COUNT(L197:L203)&gt;3,IF(COUNT(M197:M203)=4,0,1),0))</f>
        <v>1</v>
      </c>
      <c r="V197" s="195" t="str">
        <f aca="true" t="shared" si="54" ref="V197:V203">IF(AND(E197=501,N197=501),"TARKISTA JÄI-SARAKE"," ")</f>
        <v> </v>
      </c>
      <c r="W197" s="196"/>
      <c r="X197" s="196"/>
      <c r="Y197" s="196"/>
      <c r="Z197" s="196"/>
      <c r="AA197" s="196"/>
      <c r="AB197" s="196"/>
      <c r="AC197" s="196"/>
      <c r="AD197" s="197">
        <f aca="true" t="shared" si="55" ref="AD197:AD203">IF(AND(C197=0,L197&gt;0),"toinen TIKAT-sarake tyhjä !",IF(AND(C197&gt;0,L197=0),"toinen TIKAT-sarake tyhjä !",""))</f>
      </c>
      <c r="AE197" s="196"/>
      <c r="AF197" s="196"/>
      <c r="AG197" s="196"/>
      <c r="AH197" s="196"/>
      <c r="AI197" s="196"/>
      <c r="AJ197" s="196"/>
      <c r="AK197" s="196"/>
      <c r="AL197" s="196"/>
      <c r="AM197" s="196"/>
      <c r="AP197" s="170"/>
      <c r="AQ197" s="170"/>
      <c r="AR197" s="170"/>
    </row>
    <row r="198" spans="1:44" s="54" customFormat="1" ht="30.75" customHeight="1">
      <c r="A198" s="307" t="s">
        <v>73</v>
      </c>
      <c r="B198" s="189">
        <v>2</v>
      </c>
      <c r="C198" s="190">
        <v>12</v>
      </c>
      <c r="D198" s="191">
        <v>241</v>
      </c>
      <c r="E198" s="192">
        <f t="shared" si="52"/>
        <v>260</v>
      </c>
      <c r="F198" s="190">
        <v>1</v>
      </c>
      <c r="G198" s="190"/>
      <c r="H198" s="234"/>
      <c r="I198" s="194"/>
      <c r="J198" s="180"/>
      <c r="K198" s="189">
        <v>2</v>
      </c>
      <c r="L198" s="190">
        <v>15</v>
      </c>
      <c r="M198" s="191"/>
      <c r="N198" s="192">
        <f t="shared" si="53"/>
        <v>501</v>
      </c>
      <c r="O198" s="302">
        <v>4</v>
      </c>
      <c r="P198" s="302"/>
      <c r="Q198" s="302"/>
      <c r="R198" s="190"/>
      <c r="S198" s="181"/>
      <c r="T198" s="170"/>
      <c r="V198" s="195" t="str">
        <f t="shared" si="54"/>
        <v> </v>
      </c>
      <c r="W198" s="198"/>
      <c r="X198" s="159"/>
      <c r="AD198" s="197">
        <f t="shared" si="55"/>
      </c>
      <c r="AG198" s="170"/>
      <c r="AH198" s="170"/>
      <c r="AI198" s="170"/>
      <c r="AJ198" s="170"/>
      <c r="AK198" s="170"/>
      <c r="AP198" s="170"/>
      <c r="AQ198" s="170"/>
      <c r="AR198" s="170"/>
    </row>
    <row r="199" spans="1:44" s="54" customFormat="1" ht="30.75" customHeight="1">
      <c r="A199" s="307"/>
      <c r="B199" s="189">
        <v>3</v>
      </c>
      <c r="C199" s="190">
        <v>15</v>
      </c>
      <c r="D199" s="191">
        <v>86</v>
      </c>
      <c r="E199" s="192">
        <f t="shared" si="52"/>
        <v>415</v>
      </c>
      <c r="F199" s="190">
        <v>3</v>
      </c>
      <c r="G199" s="190"/>
      <c r="H199" s="181"/>
      <c r="I199" s="194"/>
      <c r="J199" s="180"/>
      <c r="K199" s="189">
        <v>3</v>
      </c>
      <c r="L199" s="190">
        <v>15</v>
      </c>
      <c r="M199" s="191"/>
      <c r="N199" s="192">
        <f t="shared" si="53"/>
        <v>501</v>
      </c>
      <c r="O199" s="302">
        <v>3</v>
      </c>
      <c r="P199" s="302"/>
      <c r="Q199" s="302"/>
      <c r="R199" s="190"/>
      <c r="S199" s="181"/>
      <c r="T199" s="170"/>
      <c r="V199" s="195" t="str">
        <f t="shared" si="54"/>
        <v> </v>
      </c>
      <c r="W199" s="198"/>
      <c r="X199" s="159"/>
      <c r="AD199" s="197">
        <f t="shared" si="55"/>
      </c>
      <c r="AG199" s="170"/>
      <c r="AH199" s="170"/>
      <c r="AI199" s="170"/>
      <c r="AJ199" s="170"/>
      <c r="AK199" s="170"/>
      <c r="AP199" s="170"/>
      <c r="AQ199" s="170"/>
      <c r="AR199" s="170"/>
    </row>
    <row r="200" spans="1:44" s="54" customFormat="1" ht="30.75" customHeight="1">
      <c r="A200" s="307"/>
      <c r="B200" s="189">
        <v>4</v>
      </c>
      <c r="C200" s="190">
        <v>18</v>
      </c>
      <c r="D200" s="191">
        <v>14</v>
      </c>
      <c r="E200" s="192">
        <f t="shared" si="52"/>
        <v>487</v>
      </c>
      <c r="F200" s="190">
        <v>2</v>
      </c>
      <c r="G200" s="190"/>
      <c r="H200" s="181"/>
      <c r="I200" s="194"/>
      <c r="J200" s="180"/>
      <c r="K200" s="189">
        <v>4</v>
      </c>
      <c r="L200" s="190">
        <v>21</v>
      </c>
      <c r="M200" s="191"/>
      <c r="N200" s="192">
        <f t="shared" si="53"/>
        <v>501</v>
      </c>
      <c r="O200" s="302">
        <v>1</v>
      </c>
      <c r="P200" s="302"/>
      <c r="Q200" s="302"/>
      <c r="R200" s="190"/>
      <c r="S200" s="181"/>
      <c r="T200" s="170"/>
      <c r="V200" s="195" t="str">
        <f t="shared" si="54"/>
        <v> </v>
      </c>
      <c r="W200" s="198"/>
      <c r="X200" s="159"/>
      <c r="AD200" s="197">
        <f t="shared" si="55"/>
      </c>
      <c r="AG200" s="170"/>
      <c r="AH200" s="170"/>
      <c r="AI200" s="170"/>
      <c r="AJ200" s="170"/>
      <c r="AK200" s="170"/>
      <c r="AP200" s="170"/>
      <c r="AQ200" s="170"/>
      <c r="AR200" s="170"/>
    </row>
    <row r="201" spans="1:44" s="54" customFormat="1" ht="30.75" customHeight="1">
      <c r="A201" s="182"/>
      <c r="B201" s="189">
        <v>5</v>
      </c>
      <c r="C201" s="190">
        <v>19</v>
      </c>
      <c r="D201" s="191"/>
      <c r="E201" s="192">
        <f t="shared" si="52"/>
        <v>501</v>
      </c>
      <c r="F201" s="190">
        <v>2</v>
      </c>
      <c r="G201" s="190"/>
      <c r="H201" s="181"/>
      <c r="I201" s="194"/>
      <c r="J201" s="180"/>
      <c r="K201" s="189">
        <v>5</v>
      </c>
      <c r="L201" s="190">
        <v>18</v>
      </c>
      <c r="M201" s="191">
        <v>32</v>
      </c>
      <c r="N201" s="192">
        <f t="shared" si="53"/>
        <v>469</v>
      </c>
      <c r="O201" s="302">
        <v>2</v>
      </c>
      <c r="P201" s="302"/>
      <c r="Q201" s="302"/>
      <c r="R201" s="190"/>
      <c r="S201" s="181"/>
      <c r="T201" s="170"/>
      <c r="V201" s="195" t="str">
        <f t="shared" si="54"/>
        <v> </v>
      </c>
      <c r="W201" s="198"/>
      <c r="X201" s="159"/>
      <c r="AD201" s="197">
        <f t="shared" si="55"/>
      </c>
      <c r="AG201" s="170"/>
      <c r="AH201" s="170"/>
      <c r="AI201" s="170"/>
      <c r="AJ201" s="170"/>
      <c r="AK201" s="170"/>
      <c r="AP201" s="170"/>
      <c r="AQ201" s="170"/>
      <c r="AR201" s="170"/>
    </row>
    <row r="202" spans="1:44" s="54" customFormat="1" ht="30.75" customHeight="1">
      <c r="A202" s="182"/>
      <c r="B202" s="189">
        <v>6</v>
      </c>
      <c r="C202" s="190">
        <v>18</v>
      </c>
      <c r="D202" s="190"/>
      <c r="E202" s="192">
        <f t="shared" si="52"/>
        <v>501</v>
      </c>
      <c r="F202" s="190">
        <v>2</v>
      </c>
      <c r="G202" s="191"/>
      <c r="H202" s="181"/>
      <c r="I202" s="194"/>
      <c r="J202" s="180"/>
      <c r="K202" s="189">
        <v>6</v>
      </c>
      <c r="L202" s="190">
        <v>18</v>
      </c>
      <c r="M202" s="190">
        <v>80</v>
      </c>
      <c r="N202" s="192">
        <f t="shared" si="53"/>
        <v>421</v>
      </c>
      <c r="O202" s="302">
        <v>2</v>
      </c>
      <c r="P202" s="302"/>
      <c r="Q202" s="302"/>
      <c r="R202" s="190"/>
      <c r="S202" s="181"/>
      <c r="T202" s="170"/>
      <c r="V202" s="195" t="str">
        <f t="shared" si="54"/>
        <v> </v>
      </c>
      <c r="W202" s="198"/>
      <c r="X202" s="159"/>
      <c r="AD202" s="197">
        <f t="shared" si="55"/>
      </c>
      <c r="AG202" s="170"/>
      <c r="AH202" s="170"/>
      <c r="AI202" s="170"/>
      <c r="AJ202" s="170"/>
      <c r="AK202" s="170"/>
      <c r="AP202" s="170"/>
      <c r="AQ202" s="170"/>
      <c r="AR202" s="170"/>
    </row>
    <row r="203" spans="1:44" s="54" customFormat="1" ht="30.75" customHeight="1">
      <c r="A203" s="182"/>
      <c r="B203" s="189">
        <v>7</v>
      </c>
      <c r="C203" s="190">
        <v>18</v>
      </c>
      <c r="D203" s="190">
        <v>94</v>
      </c>
      <c r="E203" s="192">
        <f t="shared" si="52"/>
        <v>407</v>
      </c>
      <c r="F203" s="190">
        <v>1</v>
      </c>
      <c r="G203" s="191"/>
      <c r="H203" s="181"/>
      <c r="I203" s="194"/>
      <c r="J203" s="180"/>
      <c r="K203" s="189">
        <v>7</v>
      </c>
      <c r="L203" s="190">
        <v>18</v>
      </c>
      <c r="M203" s="190"/>
      <c r="N203" s="192">
        <f t="shared" si="53"/>
        <v>501</v>
      </c>
      <c r="O203" s="302">
        <v>2</v>
      </c>
      <c r="P203" s="302"/>
      <c r="Q203" s="302"/>
      <c r="R203" s="190">
        <v>1</v>
      </c>
      <c r="S203" s="181"/>
      <c r="T203" s="170"/>
      <c r="V203" s="195" t="str">
        <f t="shared" si="54"/>
        <v> </v>
      </c>
      <c r="W203" s="198"/>
      <c r="X203" s="159"/>
      <c r="AD203" s="197">
        <f t="shared" si="55"/>
      </c>
      <c r="AG203" s="170"/>
      <c r="AH203" s="170"/>
      <c r="AI203" s="170"/>
      <c r="AJ203" s="170"/>
      <c r="AK203" s="170"/>
      <c r="AP203" s="170"/>
      <c r="AQ203" s="170"/>
      <c r="AR203" s="170"/>
    </row>
    <row r="204" spans="1:44" s="54" customFormat="1" ht="29.25" customHeight="1">
      <c r="A204" s="207"/>
      <c r="B204" s="200"/>
      <c r="C204" s="201">
        <f>COUNTIF(C197:C203,"&gt;0")</f>
        <v>7</v>
      </c>
      <c r="D204" s="201">
        <f>COUNTIF(D197:D203,"&gt;0")</f>
        <v>4</v>
      </c>
      <c r="E204" s="244"/>
      <c r="F204" s="244"/>
      <c r="G204" s="244"/>
      <c r="H204" s="204"/>
      <c r="I204" s="202"/>
      <c r="J204" s="203"/>
      <c r="K204" s="200"/>
      <c r="L204" s="201">
        <f>COUNTIF(L197:L203,"&gt;0")</f>
        <v>7</v>
      </c>
      <c r="M204" s="201">
        <f>COUNTIF(M197:M203,"&gt;0")</f>
        <v>3</v>
      </c>
      <c r="N204" s="201"/>
      <c r="O204" s="244"/>
      <c r="P204" s="245"/>
      <c r="Q204" s="245"/>
      <c r="R204" s="244"/>
      <c r="S204" s="204"/>
      <c r="T204" s="170"/>
      <c r="V204" s="196"/>
      <c r="AD204" s="196"/>
      <c r="AG204" s="170"/>
      <c r="AH204" s="170"/>
      <c r="AI204" s="170"/>
      <c r="AJ204" s="170"/>
      <c r="AK204" s="170"/>
      <c r="AP204" s="170"/>
      <c r="AQ204" s="170"/>
      <c r="AR204" s="170"/>
    </row>
    <row r="205" spans="1:30" s="54" customFormat="1" ht="29.25" customHeight="1">
      <c r="A205" s="79"/>
      <c r="B205" s="242" t="s">
        <v>65</v>
      </c>
      <c r="H205" s="170"/>
      <c r="I205" s="169"/>
      <c r="J205" s="169"/>
      <c r="K205" s="169"/>
      <c r="L205" s="169"/>
      <c r="M205" s="169"/>
      <c r="T205" s="170"/>
      <c r="V205" s="196"/>
      <c r="AD205" s="196"/>
    </row>
    <row r="206" spans="1:44" s="54" customFormat="1" ht="29.25" customHeight="1">
      <c r="A206" s="172"/>
      <c r="B206" s="173" t="s">
        <v>56</v>
      </c>
      <c r="C206" s="308" t="str">
        <f>C26</f>
        <v>Matti Ek</v>
      </c>
      <c r="D206" s="308"/>
      <c r="E206" s="308"/>
      <c r="F206" s="308"/>
      <c r="G206" s="308"/>
      <c r="H206" s="174">
        <f>IF(OR(H207="L",C206=0),0,1)</f>
        <v>1</v>
      </c>
      <c r="I206" s="175"/>
      <c r="J206" s="176"/>
      <c r="K206" s="177" t="s">
        <v>56</v>
      </c>
      <c r="L206" s="308" t="str">
        <f>J26</f>
        <v>Taito Heikkilä</v>
      </c>
      <c r="M206" s="308"/>
      <c r="N206" s="308"/>
      <c r="O206" s="308"/>
      <c r="P206" s="308"/>
      <c r="Q206" s="308"/>
      <c r="R206" s="308"/>
      <c r="S206" s="178">
        <f>IF(OR(I207="L",L206=0),0,1)</f>
        <v>1</v>
      </c>
      <c r="T206" s="170"/>
      <c r="V206" s="196"/>
      <c r="AD206" s="196"/>
      <c r="AG206" s="170"/>
      <c r="AH206" s="170"/>
      <c r="AI206" s="170"/>
      <c r="AJ206" s="170"/>
      <c r="AK206" s="170"/>
      <c r="AP206" s="170"/>
      <c r="AQ206" s="170"/>
      <c r="AR206" s="170"/>
    </row>
    <row r="207" spans="1:44" s="54" customFormat="1" ht="15">
      <c r="A207" s="182"/>
      <c r="B207" s="113"/>
      <c r="C207" s="113"/>
      <c r="D207" s="113"/>
      <c r="E207" s="113"/>
      <c r="F207" s="113"/>
      <c r="G207" s="113"/>
      <c r="H207" s="179"/>
      <c r="I207" s="309"/>
      <c r="J207" s="309"/>
      <c r="K207" s="180"/>
      <c r="L207" s="180"/>
      <c r="M207" s="180"/>
      <c r="N207" s="113"/>
      <c r="O207" s="113"/>
      <c r="P207" s="113"/>
      <c r="Q207" s="113"/>
      <c r="R207" s="113"/>
      <c r="S207" s="181"/>
      <c r="T207" s="170"/>
      <c r="V207" s="196"/>
      <c r="AD207" s="196"/>
      <c r="AG207" s="170"/>
      <c r="AH207" s="170"/>
      <c r="AI207" s="170"/>
      <c r="AJ207" s="170"/>
      <c r="AK207" s="170"/>
      <c r="AP207" s="170"/>
      <c r="AQ207" s="170"/>
      <c r="AR207" s="170"/>
    </row>
    <row r="208" spans="1:44" s="54" customFormat="1" ht="15">
      <c r="A208" s="182"/>
      <c r="B208" s="183" t="s">
        <v>57</v>
      </c>
      <c r="C208" s="184" t="s">
        <v>11</v>
      </c>
      <c r="D208" s="184" t="s">
        <v>58</v>
      </c>
      <c r="E208" s="185" t="s">
        <v>12</v>
      </c>
      <c r="F208" s="184" t="s">
        <v>59</v>
      </c>
      <c r="G208" s="184" t="s">
        <v>60</v>
      </c>
      <c r="H208" s="208"/>
      <c r="I208" s="186"/>
      <c r="J208" s="187"/>
      <c r="K208" s="183" t="s">
        <v>57</v>
      </c>
      <c r="L208" s="184" t="s">
        <v>11</v>
      </c>
      <c r="M208" s="184" t="s">
        <v>58</v>
      </c>
      <c r="N208" s="185" t="s">
        <v>12</v>
      </c>
      <c r="O208" s="310" t="s">
        <v>59</v>
      </c>
      <c r="P208" s="310"/>
      <c r="Q208" s="188"/>
      <c r="R208" s="184" t="s">
        <v>60</v>
      </c>
      <c r="S208" s="181"/>
      <c r="T208" s="170"/>
      <c r="V208" s="196"/>
      <c r="AD208" s="196"/>
      <c r="AG208" s="170"/>
      <c r="AH208" s="170"/>
      <c r="AI208" s="170"/>
      <c r="AJ208" s="170"/>
      <c r="AK208" s="170"/>
      <c r="AP208" s="170"/>
      <c r="AQ208" s="170"/>
      <c r="AR208" s="170"/>
    </row>
    <row r="209" spans="1:44" s="54" customFormat="1" ht="30.75" customHeight="1">
      <c r="A209" s="182"/>
      <c r="B209" s="189">
        <v>1</v>
      </c>
      <c r="C209" s="190">
        <v>26</v>
      </c>
      <c r="D209" s="191"/>
      <c r="E209" s="192">
        <f aca="true" t="shared" si="56" ref="E209:E215">IF(C209=0," ",IF(C209=0,0,501-D209))</f>
        <v>501</v>
      </c>
      <c r="F209" s="190">
        <v>3</v>
      </c>
      <c r="G209" s="190"/>
      <c r="H209" s="209">
        <f>IF(AND(H206=1,S206=0),1,IF(COUNT(C209:C215)&gt;3,IF(COUNT(D209:D215)=4,0,1),0))</f>
        <v>0</v>
      </c>
      <c r="I209" s="194"/>
      <c r="J209" s="180"/>
      <c r="K209" s="189">
        <v>1</v>
      </c>
      <c r="L209" s="190">
        <v>27</v>
      </c>
      <c r="M209" s="191">
        <v>20</v>
      </c>
      <c r="N209" s="192">
        <f aca="true" t="shared" si="57" ref="N209:N215">IF(L209=0," ",IF(L209=0,0,501-M209))</f>
        <v>481</v>
      </c>
      <c r="O209" s="302">
        <v>2</v>
      </c>
      <c r="P209" s="302"/>
      <c r="Q209" s="302"/>
      <c r="R209" s="190">
        <v>1</v>
      </c>
      <c r="S209" s="181"/>
      <c r="T209" s="170"/>
      <c r="U209" s="206">
        <f>IF(AND(S206=1,H206=0),1,IF(COUNT(L209:L215)&gt;3,IF(COUNT(M209:M215)=4,0,1),0))</f>
        <v>1</v>
      </c>
      <c r="V209" s="195" t="str">
        <f aca="true" t="shared" si="58" ref="V209:V215">IF(AND(E209=501,N209=501),"TARKISTA JÄI-SARAKE"," ")</f>
        <v> </v>
      </c>
      <c r="W209" s="196"/>
      <c r="X209" s="196"/>
      <c r="Y209" s="196"/>
      <c r="Z209" s="196"/>
      <c r="AA209" s="196"/>
      <c r="AB209" s="196"/>
      <c r="AC209" s="196"/>
      <c r="AD209" s="197">
        <f aca="true" t="shared" si="59" ref="AD209:AD215">IF(AND(C209=0,L209&gt;0),"toinen TIKAT-sarake tyhjä !",IF(AND(C209&gt;0,L209=0),"toinen TIKAT-sarake tyhjä !",""))</f>
      </c>
      <c r="AE209" s="196"/>
      <c r="AF209" s="196"/>
      <c r="AG209" s="196"/>
      <c r="AH209" s="196"/>
      <c r="AI209" s="196"/>
      <c r="AJ209" s="196"/>
      <c r="AK209" s="196"/>
      <c r="AL209" s="196"/>
      <c r="AM209" s="196"/>
      <c r="AP209" s="170"/>
      <c r="AQ209" s="170"/>
      <c r="AR209" s="170"/>
    </row>
    <row r="210" spans="1:44" s="54" customFormat="1" ht="30.75" customHeight="1">
      <c r="A210" s="307" t="s">
        <v>74</v>
      </c>
      <c r="B210" s="189">
        <v>2</v>
      </c>
      <c r="C210" s="190">
        <v>24</v>
      </c>
      <c r="D210" s="191">
        <v>65</v>
      </c>
      <c r="E210" s="192">
        <f t="shared" si="56"/>
        <v>436</v>
      </c>
      <c r="F210" s="190">
        <v>1</v>
      </c>
      <c r="G210" s="190"/>
      <c r="H210" s="181"/>
      <c r="I210" s="194"/>
      <c r="J210" s="180"/>
      <c r="K210" s="189">
        <v>2</v>
      </c>
      <c r="L210" s="190">
        <v>26</v>
      </c>
      <c r="M210" s="191"/>
      <c r="N210" s="192">
        <f t="shared" si="57"/>
        <v>501</v>
      </c>
      <c r="O210" s="302"/>
      <c r="P210" s="302"/>
      <c r="Q210" s="302"/>
      <c r="R210" s="190"/>
      <c r="S210" s="181"/>
      <c r="T210" s="170"/>
      <c r="V210" s="195" t="str">
        <f t="shared" si="58"/>
        <v> </v>
      </c>
      <c r="W210" s="198"/>
      <c r="X210" s="159"/>
      <c r="AD210" s="197">
        <f t="shared" si="59"/>
      </c>
      <c r="AG210" s="170"/>
      <c r="AH210" s="170"/>
      <c r="AI210" s="170"/>
      <c r="AJ210" s="170"/>
      <c r="AK210" s="170"/>
      <c r="AP210" s="170"/>
      <c r="AQ210" s="170"/>
      <c r="AR210" s="170"/>
    </row>
    <row r="211" spans="1:44" s="54" customFormat="1" ht="30.75" customHeight="1">
      <c r="A211" s="307"/>
      <c r="B211" s="189">
        <v>3</v>
      </c>
      <c r="C211" s="190">
        <v>29</v>
      </c>
      <c r="D211" s="191"/>
      <c r="E211" s="192">
        <f t="shared" si="56"/>
        <v>501</v>
      </c>
      <c r="F211" s="190">
        <v>2</v>
      </c>
      <c r="G211" s="190">
        <v>2</v>
      </c>
      <c r="H211" s="181"/>
      <c r="I211" s="194"/>
      <c r="J211" s="180"/>
      <c r="K211" s="189">
        <v>3</v>
      </c>
      <c r="L211" s="190">
        <v>30</v>
      </c>
      <c r="M211" s="191">
        <v>15</v>
      </c>
      <c r="N211" s="192">
        <f t="shared" si="57"/>
        <v>486</v>
      </c>
      <c r="O211" s="302"/>
      <c r="P211" s="302"/>
      <c r="Q211" s="302"/>
      <c r="R211" s="190"/>
      <c r="S211" s="181"/>
      <c r="T211" s="170"/>
      <c r="V211" s="195" t="str">
        <f t="shared" si="58"/>
        <v> </v>
      </c>
      <c r="W211" s="198"/>
      <c r="X211" s="159"/>
      <c r="AD211" s="197">
        <f t="shared" si="59"/>
      </c>
      <c r="AG211" s="170"/>
      <c r="AH211" s="170"/>
      <c r="AI211" s="170"/>
      <c r="AJ211" s="170"/>
      <c r="AK211" s="170"/>
      <c r="AP211" s="170"/>
      <c r="AQ211" s="170"/>
      <c r="AR211" s="170"/>
    </row>
    <row r="212" spans="1:44" s="54" customFormat="1" ht="30.75" customHeight="1">
      <c r="A212" s="307"/>
      <c r="B212" s="189">
        <v>4</v>
      </c>
      <c r="C212" s="190">
        <v>27</v>
      </c>
      <c r="D212" s="191">
        <v>20</v>
      </c>
      <c r="E212" s="192">
        <f t="shared" si="56"/>
        <v>481</v>
      </c>
      <c r="F212" s="190">
        <v>2</v>
      </c>
      <c r="G212" s="190"/>
      <c r="H212" s="181"/>
      <c r="I212" s="194"/>
      <c r="J212" s="180"/>
      <c r="K212" s="189">
        <v>4</v>
      </c>
      <c r="L212" s="190">
        <v>27</v>
      </c>
      <c r="M212" s="191"/>
      <c r="N212" s="192">
        <f t="shared" si="57"/>
        <v>501</v>
      </c>
      <c r="O212" s="302">
        <v>2</v>
      </c>
      <c r="P212" s="302"/>
      <c r="Q212" s="302"/>
      <c r="R212" s="190"/>
      <c r="S212" s="181"/>
      <c r="T212" s="170"/>
      <c r="V212" s="195" t="str">
        <f t="shared" si="58"/>
        <v> </v>
      </c>
      <c r="W212" s="198"/>
      <c r="X212" s="159"/>
      <c r="AD212" s="197">
        <f t="shared" si="59"/>
      </c>
      <c r="AG212" s="170"/>
      <c r="AH212" s="170"/>
      <c r="AI212" s="170"/>
      <c r="AJ212" s="170"/>
      <c r="AK212" s="170"/>
      <c r="AP212" s="170"/>
      <c r="AQ212" s="170"/>
      <c r="AR212" s="170"/>
    </row>
    <row r="213" spans="1:44" s="54" customFormat="1" ht="30.75" customHeight="1">
      <c r="A213" s="182"/>
      <c r="B213" s="189">
        <v>5</v>
      </c>
      <c r="C213" s="190">
        <v>21</v>
      </c>
      <c r="D213" s="191">
        <v>223</v>
      </c>
      <c r="E213" s="192">
        <f t="shared" si="56"/>
        <v>278</v>
      </c>
      <c r="F213" s="190"/>
      <c r="G213" s="190"/>
      <c r="H213" s="181"/>
      <c r="I213" s="194"/>
      <c r="J213" s="180"/>
      <c r="K213" s="189">
        <v>5</v>
      </c>
      <c r="L213" s="190">
        <v>22</v>
      </c>
      <c r="M213" s="191"/>
      <c r="N213" s="192">
        <f t="shared" si="57"/>
        <v>501</v>
      </c>
      <c r="O213" s="302">
        <v>2</v>
      </c>
      <c r="P213" s="302"/>
      <c r="Q213" s="302"/>
      <c r="R213" s="190"/>
      <c r="S213" s="181"/>
      <c r="T213" s="170"/>
      <c r="V213" s="195" t="str">
        <f t="shared" si="58"/>
        <v> </v>
      </c>
      <c r="W213" s="198"/>
      <c r="X213" s="159"/>
      <c r="AD213" s="197">
        <f t="shared" si="59"/>
      </c>
      <c r="AG213" s="170"/>
      <c r="AH213" s="170"/>
      <c r="AI213" s="170"/>
      <c r="AJ213" s="170"/>
      <c r="AK213" s="170"/>
      <c r="AP213" s="170"/>
      <c r="AQ213" s="170"/>
      <c r="AR213" s="170"/>
    </row>
    <row r="214" spans="1:44" s="54" customFormat="1" ht="30.75" customHeight="1">
      <c r="A214" s="182"/>
      <c r="B214" s="189">
        <v>6</v>
      </c>
      <c r="C214" s="190">
        <v>27</v>
      </c>
      <c r="D214" s="190">
        <v>56</v>
      </c>
      <c r="E214" s="192">
        <f t="shared" si="56"/>
        <v>445</v>
      </c>
      <c r="F214" s="190"/>
      <c r="G214" s="191"/>
      <c r="H214" s="181"/>
      <c r="I214" s="194"/>
      <c r="J214" s="180"/>
      <c r="K214" s="189">
        <v>6</v>
      </c>
      <c r="L214" s="190">
        <v>26</v>
      </c>
      <c r="M214" s="190"/>
      <c r="N214" s="192">
        <f t="shared" si="57"/>
        <v>501</v>
      </c>
      <c r="O214" s="302">
        <v>2</v>
      </c>
      <c r="P214" s="302"/>
      <c r="Q214" s="302"/>
      <c r="R214" s="190"/>
      <c r="S214" s="181"/>
      <c r="T214" s="170"/>
      <c r="V214" s="195" t="str">
        <f t="shared" si="58"/>
        <v> </v>
      </c>
      <c r="W214" s="198"/>
      <c r="X214" s="159"/>
      <c r="AD214" s="197">
        <f t="shared" si="59"/>
      </c>
      <c r="AG214" s="170"/>
      <c r="AH214" s="170"/>
      <c r="AI214" s="170"/>
      <c r="AJ214" s="170"/>
      <c r="AK214" s="170"/>
      <c r="AP214" s="170"/>
      <c r="AQ214" s="170"/>
      <c r="AR214" s="170"/>
    </row>
    <row r="215" spans="1:44" s="54" customFormat="1" ht="30.75" customHeight="1">
      <c r="A215" s="182"/>
      <c r="B215" s="189">
        <v>7</v>
      </c>
      <c r="C215" s="190"/>
      <c r="D215" s="190"/>
      <c r="E215" s="192" t="str">
        <f t="shared" si="56"/>
        <v> </v>
      </c>
      <c r="F215" s="190"/>
      <c r="G215" s="191"/>
      <c r="H215" s="181"/>
      <c r="I215" s="194"/>
      <c r="J215" s="180"/>
      <c r="K215" s="189">
        <v>7</v>
      </c>
      <c r="L215" s="190"/>
      <c r="M215" s="190"/>
      <c r="N215" s="192" t="str">
        <f t="shared" si="57"/>
        <v> </v>
      </c>
      <c r="O215" s="302"/>
      <c r="P215" s="302"/>
      <c r="Q215" s="302"/>
      <c r="R215" s="190"/>
      <c r="S215" s="181"/>
      <c r="T215" s="170"/>
      <c r="V215" s="195" t="str">
        <f t="shared" si="58"/>
        <v> </v>
      </c>
      <c r="W215" s="198"/>
      <c r="X215" s="159"/>
      <c r="AD215" s="197">
        <f t="shared" si="59"/>
      </c>
      <c r="AG215" s="170"/>
      <c r="AH215" s="170"/>
      <c r="AI215" s="170"/>
      <c r="AJ215" s="170"/>
      <c r="AK215" s="170"/>
      <c r="AP215" s="170"/>
      <c r="AQ215" s="170"/>
      <c r="AR215" s="170"/>
    </row>
    <row r="216" spans="1:44" s="54" customFormat="1" ht="30" customHeight="1">
      <c r="A216" s="207"/>
      <c r="B216" s="200"/>
      <c r="C216" s="201">
        <f>COUNTIF(C209:C215,"&gt;0")</f>
        <v>6</v>
      </c>
      <c r="D216" s="201">
        <f>COUNTIF(D209:D215,"&gt;0")</f>
        <v>4</v>
      </c>
      <c r="E216" s="244"/>
      <c r="F216" s="244"/>
      <c r="G216" s="244"/>
      <c r="H216" s="204"/>
      <c r="I216" s="202"/>
      <c r="J216" s="203"/>
      <c r="K216" s="200"/>
      <c r="L216" s="201">
        <f>COUNTIF(L209:L215,"&gt;0")</f>
        <v>6</v>
      </c>
      <c r="M216" s="201">
        <f>COUNTIF(M209:M215,"&gt;0")</f>
        <v>2</v>
      </c>
      <c r="N216" s="244"/>
      <c r="O216" s="244"/>
      <c r="P216" s="245"/>
      <c r="Q216" s="245"/>
      <c r="R216" s="244"/>
      <c r="S216" s="204"/>
      <c r="T216" s="170"/>
      <c r="V216" s="196"/>
      <c r="AD216" s="196"/>
      <c r="AG216" s="170"/>
      <c r="AH216" s="170"/>
      <c r="AI216" s="170"/>
      <c r="AJ216" s="170"/>
      <c r="AK216" s="170"/>
      <c r="AP216" s="170"/>
      <c r="AQ216" s="170"/>
      <c r="AR216" s="170"/>
    </row>
    <row r="217" spans="1:30" s="54" customFormat="1" ht="30" customHeight="1">
      <c r="A217" s="79"/>
      <c r="B217" s="242" t="s">
        <v>66</v>
      </c>
      <c r="H217" s="170"/>
      <c r="I217" s="169"/>
      <c r="J217" s="169"/>
      <c r="K217" s="169"/>
      <c r="L217" s="169"/>
      <c r="M217" s="169"/>
      <c r="T217" s="170"/>
      <c r="V217" s="196"/>
      <c r="AD217" s="196"/>
    </row>
    <row r="218" spans="1:44" s="54" customFormat="1" ht="30" customHeight="1">
      <c r="A218" s="172"/>
      <c r="B218" s="173" t="s">
        <v>56</v>
      </c>
      <c r="C218" s="308" t="str">
        <f>C27</f>
        <v>Tomi Kinnunen "c"</v>
      </c>
      <c r="D218" s="308"/>
      <c r="E218" s="308"/>
      <c r="F218" s="308"/>
      <c r="G218" s="308"/>
      <c r="H218" s="174">
        <f>IF(OR(H219="L",C218=0),0,1)</f>
        <v>1</v>
      </c>
      <c r="I218" s="175"/>
      <c r="J218" s="176"/>
      <c r="K218" s="177" t="s">
        <v>56</v>
      </c>
      <c r="L218" s="308" t="str">
        <f>J27</f>
        <v>Kullervo Lauri</v>
      </c>
      <c r="M218" s="308"/>
      <c r="N218" s="308"/>
      <c r="O218" s="308"/>
      <c r="P218" s="308"/>
      <c r="Q218" s="308"/>
      <c r="R218" s="308"/>
      <c r="S218" s="178">
        <f>IF(OR(I219="L",L218=0),0,1)</f>
        <v>1</v>
      </c>
      <c r="T218" s="170"/>
      <c r="V218" s="196"/>
      <c r="AD218" s="196"/>
      <c r="AG218" s="170"/>
      <c r="AH218" s="170"/>
      <c r="AI218" s="170"/>
      <c r="AJ218" s="170"/>
      <c r="AK218" s="170"/>
      <c r="AP218" s="170"/>
      <c r="AQ218" s="170"/>
      <c r="AR218" s="170"/>
    </row>
    <row r="219" spans="1:44" s="54" customFormat="1" ht="15">
      <c r="A219" s="182"/>
      <c r="B219" s="113"/>
      <c r="C219" s="113"/>
      <c r="D219" s="113"/>
      <c r="E219" s="113"/>
      <c r="F219" s="113"/>
      <c r="G219" s="113"/>
      <c r="H219" s="179"/>
      <c r="I219" s="309"/>
      <c r="J219" s="309"/>
      <c r="K219" s="180"/>
      <c r="L219" s="180"/>
      <c r="M219" s="180"/>
      <c r="N219" s="113"/>
      <c r="O219" s="113"/>
      <c r="P219" s="113"/>
      <c r="Q219" s="113"/>
      <c r="R219" s="113"/>
      <c r="S219" s="234"/>
      <c r="T219" s="170"/>
      <c r="V219" s="196"/>
      <c r="AD219" s="196"/>
      <c r="AG219" s="170"/>
      <c r="AH219" s="170"/>
      <c r="AI219" s="170"/>
      <c r="AJ219" s="170"/>
      <c r="AK219" s="170"/>
      <c r="AP219" s="170"/>
      <c r="AQ219" s="170"/>
      <c r="AR219" s="170"/>
    </row>
    <row r="220" spans="1:44" s="54" customFormat="1" ht="15">
      <c r="A220" s="182"/>
      <c r="B220" s="183" t="s">
        <v>57</v>
      </c>
      <c r="C220" s="184" t="s">
        <v>11</v>
      </c>
      <c r="D220" s="184" t="s">
        <v>58</v>
      </c>
      <c r="E220" s="185" t="s">
        <v>12</v>
      </c>
      <c r="F220" s="184" t="s">
        <v>59</v>
      </c>
      <c r="G220" s="184" t="s">
        <v>60</v>
      </c>
      <c r="H220" s="208"/>
      <c r="I220" s="186"/>
      <c r="J220" s="187"/>
      <c r="K220" s="183" t="s">
        <v>57</v>
      </c>
      <c r="L220" s="184" t="s">
        <v>11</v>
      </c>
      <c r="M220" s="184" t="s">
        <v>58</v>
      </c>
      <c r="N220" s="185" t="s">
        <v>12</v>
      </c>
      <c r="O220" s="310" t="s">
        <v>59</v>
      </c>
      <c r="P220" s="310"/>
      <c r="Q220" s="188"/>
      <c r="R220" s="184" t="s">
        <v>60</v>
      </c>
      <c r="S220" s="234"/>
      <c r="T220" s="170"/>
      <c r="V220" s="196"/>
      <c r="AD220" s="196"/>
      <c r="AG220" s="170"/>
      <c r="AH220" s="170"/>
      <c r="AI220" s="170"/>
      <c r="AJ220" s="170"/>
      <c r="AK220" s="170"/>
      <c r="AP220" s="170"/>
      <c r="AQ220" s="170"/>
      <c r="AR220" s="170"/>
    </row>
    <row r="221" spans="1:44" s="54" customFormat="1" ht="30.75" customHeight="1">
      <c r="A221" s="182"/>
      <c r="B221" s="189">
        <v>1</v>
      </c>
      <c r="C221" s="190">
        <v>21</v>
      </c>
      <c r="D221" s="191"/>
      <c r="E221" s="192">
        <f aca="true" t="shared" si="60" ref="E221:E227">IF(C221=0," ",IF(C221=0,0,501-D221))</f>
        <v>501</v>
      </c>
      <c r="F221" s="190">
        <v>1</v>
      </c>
      <c r="G221" s="190"/>
      <c r="H221" s="209">
        <f>IF(AND(H218=1,S218=0),1,IF(COUNT(C221:C227)&gt;3,IF(COUNT(D221:D227)=4,0,1),0))</f>
        <v>1</v>
      </c>
      <c r="I221" s="194"/>
      <c r="J221" s="180"/>
      <c r="K221" s="189">
        <v>1</v>
      </c>
      <c r="L221" s="190">
        <v>21</v>
      </c>
      <c r="M221" s="191">
        <v>76</v>
      </c>
      <c r="N221" s="192">
        <f aca="true" t="shared" si="61" ref="N221:N227">IF(L221=0," ",IF(L221=0,0,501-M221))</f>
        <v>425</v>
      </c>
      <c r="O221" s="302">
        <v>1</v>
      </c>
      <c r="P221" s="302"/>
      <c r="Q221" s="302"/>
      <c r="R221" s="190"/>
      <c r="S221" s="234"/>
      <c r="T221" s="170"/>
      <c r="U221" s="206">
        <f>IF(AND(S218=1,H218=0),1,IF(COUNT(L221:L227)&gt;3,IF(COUNT(M221:M227)=4,0,1),0))</f>
        <v>0</v>
      </c>
      <c r="V221" s="195" t="str">
        <f aca="true" t="shared" si="62" ref="V221:V227">IF(AND(E221=501,N221=501),"TARKISTA JÄI-SARAKE"," ")</f>
        <v> </v>
      </c>
      <c r="W221" s="196"/>
      <c r="X221" s="196"/>
      <c r="Y221" s="196"/>
      <c r="Z221" s="196"/>
      <c r="AA221" s="196"/>
      <c r="AB221" s="196"/>
      <c r="AC221" s="196"/>
      <c r="AD221" s="197">
        <f aca="true" t="shared" si="63" ref="AD221:AD227">IF(AND(C221=0,L221&gt;0),"toinen TIKAT-sarake tyhjä !",IF(AND(C221&gt;0,L221=0),"toinen TIKAT-sarake tyhjä !",""))</f>
      </c>
      <c r="AE221" s="196"/>
      <c r="AF221" s="196"/>
      <c r="AG221" s="196"/>
      <c r="AH221" s="196"/>
      <c r="AI221" s="196"/>
      <c r="AJ221" s="196"/>
      <c r="AK221" s="170"/>
      <c r="AP221" s="170"/>
      <c r="AQ221" s="170"/>
      <c r="AR221" s="170"/>
    </row>
    <row r="222" spans="1:44" s="54" customFormat="1" ht="30.75" customHeight="1">
      <c r="A222" s="307" t="s">
        <v>75</v>
      </c>
      <c r="B222" s="189">
        <v>2</v>
      </c>
      <c r="C222" s="190">
        <v>27</v>
      </c>
      <c r="D222" s="191"/>
      <c r="E222" s="192">
        <f t="shared" si="60"/>
        <v>501</v>
      </c>
      <c r="F222" s="190">
        <v>1</v>
      </c>
      <c r="G222" s="190"/>
      <c r="H222" s="181"/>
      <c r="I222" s="194"/>
      <c r="J222" s="180"/>
      <c r="K222" s="189">
        <v>2</v>
      </c>
      <c r="L222" s="190">
        <v>24</v>
      </c>
      <c r="M222" s="191">
        <v>20</v>
      </c>
      <c r="N222" s="192">
        <f t="shared" si="61"/>
        <v>481</v>
      </c>
      <c r="O222" s="302">
        <v>2</v>
      </c>
      <c r="P222" s="302"/>
      <c r="Q222" s="302"/>
      <c r="R222" s="190"/>
      <c r="S222" s="181"/>
      <c r="T222" s="170"/>
      <c r="V222" s="195" t="str">
        <f t="shared" si="62"/>
        <v> </v>
      </c>
      <c r="W222" s="198"/>
      <c r="X222" s="159"/>
      <c r="AD222" s="197">
        <f t="shared" si="63"/>
      </c>
      <c r="AG222" s="170"/>
      <c r="AH222" s="170"/>
      <c r="AI222" s="170"/>
      <c r="AJ222" s="170"/>
      <c r="AK222" s="170"/>
      <c r="AP222" s="170"/>
      <c r="AQ222" s="170"/>
      <c r="AR222" s="170"/>
    </row>
    <row r="223" spans="1:44" s="54" customFormat="1" ht="30.75" customHeight="1">
      <c r="A223" s="307"/>
      <c r="B223" s="189">
        <v>3</v>
      </c>
      <c r="C223" s="190">
        <v>24</v>
      </c>
      <c r="D223" s="191"/>
      <c r="E223" s="192">
        <f t="shared" si="60"/>
        <v>501</v>
      </c>
      <c r="F223" s="190">
        <v>1</v>
      </c>
      <c r="G223" s="190"/>
      <c r="H223" s="181"/>
      <c r="I223" s="194"/>
      <c r="J223" s="180"/>
      <c r="K223" s="189">
        <v>3</v>
      </c>
      <c r="L223" s="190">
        <v>24</v>
      </c>
      <c r="M223" s="191">
        <v>40</v>
      </c>
      <c r="N223" s="192">
        <f t="shared" si="61"/>
        <v>461</v>
      </c>
      <c r="O223" s="302"/>
      <c r="P223" s="302"/>
      <c r="Q223" s="302"/>
      <c r="R223" s="190"/>
      <c r="S223" s="181"/>
      <c r="T223" s="170"/>
      <c r="V223" s="195" t="str">
        <f t="shared" si="62"/>
        <v> </v>
      </c>
      <c r="W223" s="198"/>
      <c r="X223" s="159"/>
      <c r="AD223" s="197">
        <f t="shared" si="63"/>
      </c>
      <c r="AG223" s="170"/>
      <c r="AH223" s="170"/>
      <c r="AI223" s="170"/>
      <c r="AJ223" s="170"/>
      <c r="AK223" s="170"/>
      <c r="AP223" s="170"/>
      <c r="AQ223" s="170"/>
      <c r="AR223" s="170"/>
    </row>
    <row r="224" spans="1:44" s="54" customFormat="1" ht="30.75" customHeight="1">
      <c r="A224" s="307"/>
      <c r="B224" s="189">
        <v>4</v>
      </c>
      <c r="C224" s="190">
        <v>19</v>
      </c>
      <c r="D224" s="191"/>
      <c r="E224" s="192">
        <f t="shared" si="60"/>
        <v>501</v>
      </c>
      <c r="F224" s="190">
        <v>3</v>
      </c>
      <c r="G224" s="190"/>
      <c r="H224" s="181"/>
      <c r="I224" s="194"/>
      <c r="J224" s="180"/>
      <c r="K224" s="189">
        <v>4</v>
      </c>
      <c r="L224" s="190">
        <v>18</v>
      </c>
      <c r="M224" s="191">
        <v>129</v>
      </c>
      <c r="N224" s="192">
        <f t="shared" si="61"/>
        <v>372</v>
      </c>
      <c r="O224" s="302"/>
      <c r="P224" s="302"/>
      <c r="Q224" s="302"/>
      <c r="R224" s="190"/>
      <c r="S224" s="181"/>
      <c r="T224" s="170"/>
      <c r="V224" s="195" t="str">
        <f t="shared" si="62"/>
        <v> </v>
      </c>
      <c r="W224" s="198"/>
      <c r="X224" s="159"/>
      <c r="AD224" s="197">
        <f t="shared" si="63"/>
      </c>
      <c r="AG224" s="170"/>
      <c r="AH224" s="170"/>
      <c r="AI224" s="170"/>
      <c r="AJ224" s="170"/>
      <c r="AK224" s="170"/>
      <c r="AP224" s="170"/>
      <c r="AQ224" s="170"/>
      <c r="AR224" s="170"/>
    </row>
    <row r="225" spans="1:44" s="54" customFormat="1" ht="30.75" customHeight="1">
      <c r="A225" s="182"/>
      <c r="B225" s="189">
        <v>5</v>
      </c>
      <c r="C225" s="190"/>
      <c r="D225" s="191"/>
      <c r="E225" s="192" t="str">
        <f t="shared" si="60"/>
        <v> </v>
      </c>
      <c r="F225" s="190"/>
      <c r="G225" s="190"/>
      <c r="H225" s="181"/>
      <c r="I225" s="194"/>
      <c r="J225" s="180"/>
      <c r="K225" s="189">
        <v>5</v>
      </c>
      <c r="L225" s="190"/>
      <c r="M225" s="191"/>
      <c r="N225" s="192" t="str">
        <f t="shared" si="61"/>
        <v> </v>
      </c>
      <c r="O225" s="302"/>
      <c r="P225" s="302"/>
      <c r="Q225" s="302"/>
      <c r="R225" s="190"/>
      <c r="S225" s="181"/>
      <c r="T225" s="170"/>
      <c r="V225" s="195" t="str">
        <f t="shared" si="62"/>
        <v> </v>
      </c>
      <c r="W225" s="198"/>
      <c r="X225" s="159"/>
      <c r="AD225" s="197">
        <f t="shared" si="63"/>
      </c>
      <c r="AG225" s="170"/>
      <c r="AH225" s="170"/>
      <c r="AI225" s="170"/>
      <c r="AJ225" s="170"/>
      <c r="AK225" s="170"/>
      <c r="AP225" s="170"/>
      <c r="AQ225" s="170"/>
      <c r="AR225" s="170"/>
    </row>
    <row r="226" spans="1:44" s="54" customFormat="1" ht="30.75" customHeight="1">
      <c r="A226" s="113"/>
      <c r="B226" s="189">
        <v>6</v>
      </c>
      <c r="C226" s="190"/>
      <c r="D226" s="190"/>
      <c r="E226" s="192" t="str">
        <f t="shared" si="60"/>
        <v> </v>
      </c>
      <c r="F226" s="190"/>
      <c r="G226" s="191"/>
      <c r="H226" s="181"/>
      <c r="I226" s="194"/>
      <c r="J226" s="180"/>
      <c r="K226" s="189">
        <v>6</v>
      </c>
      <c r="L226" s="190"/>
      <c r="M226" s="190"/>
      <c r="N226" s="192" t="str">
        <f t="shared" si="61"/>
        <v> </v>
      </c>
      <c r="O226" s="302"/>
      <c r="P226" s="302"/>
      <c r="Q226" s="302"/>
      <c r="R226" s="190"/>
      <c r="S226" s="181"/>
      <c r="T226" s="170"/>
      <c r="V226" s="195" t="str">
        <f t="shared" si="62"/>
        <v> </v>
      </c>
      <c r="W226" s="198"/>
      <c r="X226" s="159"/>
      <c r="AD226" s="197">
        <f t="shared" si="63"/>
      </c>
      <c r="AG226" s="170"/>
      <c r="AH226" s="170"/>
      <c r="AI226" s="170"/>
      <c r="AJ226" s="170"/>
      <c r="AK226" s="170"/>
      <c r="AP226" s="170"/>
      <c r="AQ226" s="170"/>
      <c r="AR226" s="170"/>
    </row>
    <row r="227" spans="1:44" s="54" customFormat="1" ht="30.75" customHeight="1">
      <c r="A227" s="113"/>
      <c r="B227" s="189">
        <v>7</v>
      </c>
      <c r="C227" s="190"/>
      <c r="D227" s="190"/>
      <c r="E227" s="192" t="str">
        <f t="shared" si="60"/>
        <v> </v>
      </c>
      <c r="F227" s="190"/>
      <c r="G227" s="191"/>
      <c r="H227" s="181"/>
      <c r="I227" s="194"/>
      <c r="J227" s="180"/>
      <c r="K227" s="189">
        <v>7</v>
      </c>
      <c r="L227" s="190"/>
      <c r="M227" s="190"/>
      <c r="N227" s="192" t="str">
        <f t="shared" si="61"/>
        <v> </v>
      </c>
      <c r="O227" s="302"/>
      <c r="P227" s="302"/>
      <c r="Q227" s="302"/>
      <c r="R227" s="190"/>
      <c r="S227" s="181"/>
      <c r="T227" s="170"/>
      <c r="V227" s="195" t="str">
        <f t="shared" si="62"/>
        <v> </v>
      </c>
      <c r="W227" s="198"/>
      <c r="X227" s="159"/>
      <c r="AD227" s="197">
        <f t="shared" si="63"/>
      </c>
      <c r="AG227" s="170"/>
      <c r="AH227" s="170"/>
      <c r="AI227" s="170"/>
      <c r="AJ227" s="170"/>
      <c r="AK227" s="170"/>
      <c r="AP227" s="170"/>
      <c r="AQ227" s="170"/>
      <c r="AR227" s="170"/>
    </row>
    <row r="228" spans="1:44" s="54" customFormat="1" ht="29.25" customHeight="1">
      <c r="A228" s="210" t="s">
        <v>67</v>
      </c>
      <c r="B228" s="200"/>
      <c r="C228" s="201">
        <f>COUNTIF(C221:C227,"&gt;0")</f>
        <v>4</v>
      </c>
      <c r="D228" s="201">
        <f>COUNTIF(D221:D227,"&gt;0")</f>
        <v>0</v>
      </c>
      <c r="E228" s="200"/>
      <c r="F228" s="200"/>
      <c r="G228" s="200"/>
      <c r="H228" s="204"/>
      <c r="I228" s="202"/>
      <c r="J228" s="203"/>
      <c r="K228" s="203"/>
      <c r="L228" s="201">
        <f>COUNTIF(L221:L227,"&gt;0")</f>
        <v>4</v>
      </c>
      <c r="M228" s="201">
        <f>COUNTIF(M221:M227,"&gt;0")</f>
        <v>4</v>
      </c>
      <c r="N228" s="200"/>
      <c r="O228" s="200"/>
      <c r="P228" s="200"/>
      <c r="Q228" s="200"/>
      <c r="R228" s="200"/>
      <c r="S228" s="204"/>
      <c r="T228" s="170"/>
      <c r="V228" s="196"/>
      <c r="AD228" s="196"/>
      <c r="AG228" s="170"/>
      <c r="AH228" s="170"/>
      <c r="AI228" s="170"/>
      <c r="AJ228" s="170"/>
      <c r="AK228" s="170"/>
      <c r="AP228" s="170"/>
      <c r="AQ228" s="170"/>
      <c r="AR228" s="170"/>
    </row>
    <row r="229" spans="1:30" s="54" customFormat="1" ht="29.25" customHeight="1">
      <c r="A229" s="79"/>
      <c r="H229" s="170"/>
      <c r="I229" s="169"/>
      <c r="J229" s="169"/>
      <c r="K229" s="169"/>
      <c r="L229" s="169"/>
      <c r="M229" s="169"/>
      <c r="T229" s="170"/>
      <c r="V229" s="196"/>
      <c r="AD229" s="196"/>
    </row>
    <row r="230" spans="1:44" s="54" customFormat="1" ht="29.25" customHeight="1">
      <c r="A230" s="211"/>
      <c r="B230" s="212" t="s">
        <v>56</v>
      </c>
      <c r="C230" s="306" t="str">
        <f>C28</f>
        <v>Peter Selenius</v>
      </c>
      <c r="D230" s="306"/>
      <c r="E230" s="306"/>
      <c r="F230" s="306"/>
      <c r="G230" s="306"/>
      <c r="H230" s="213">
        <f>IF(OR(H231="L",C230=0),0,1)</f>
        <v>1</v>
      </c>
      <c r="I230" s="214"/>
      <c r="J230" s="215"/>
      <c r="K230" s="216" t="s">
        <v>56</v>
      </c>
      <c r="L230" s="306" t="str">
        <f>J28</f>
        <v>Mikael Heikkilä</v>
      </c>
      <c r="M230" s="306"/>
      <c r="N230" s="306"/>
      <c r="O230" s="306"/>
      <c r="P230" s="306"/>
      <c r="Q230" s="306"/>
      <c r="R230" s="306"/>
      <c r="S230" s="217">
        <f>IF(OR(I231="L",L230=0),0,1)</f>
        <v>1</v>
      </c>
      <c r="T230" s="170"/>
      <c r="V230" s="196"/>
      <c r="AD230" s="196"/>
      <c r="AG230" s="170"/>
      <c r="AH230" s="170"/>
      <c r="AI230" s="170"/>
      <c r="AJ230" s="170"/>
      <c r="AK230" s="170"/>
      <c r="AP230" s="170"/>
      <c r="AQ230" s="170"/>
      <c r="AR230" s="170"/>
    </row>
    <row r="231" spans="1:44" s="54" customFormat="1" ht="15">
      <c r="A231" s="218"/>
      <c r="B231" s="219"/>
      <c r="C231" s="219"/>
      <c r="D231" s="219"/>
      <c r="E231" s="219"/>
      <c r="F231" s="219"/>
      <c r="G231" s="219"/>
      <c r="H231" s="220"/>
      <c r="I231" s="303"/>
      <c r="J231" s="303"/>
      <c r="K231" s="221"/>
      <c r="L231" s="221"/>
      <c r="M231" s="221"/>
      <c r="N231" s="219"/>
      <c r="O231" s="219"/>
      <c r="P231" s="219"/>
      <c r="Q231" s="219"/>
      <c r="R231" s="219"/>
      <c r="S231" s="222"/>
      <c r="T231" s="170"/>
      <c r="V231" s="196"/>
      <c r="AD231" s="196"/>
      <c r="AG231" s="170"/>
      <c r="AH231" s="170"/>
      <c r="AI231" s="170"/>
      <c r="AJ231" s="170"/>
      <c r="AK231" s="170"/>
      <c r="AP231" s="170"/>
      <c r="AQ231" s="170"/>
      <c r="AR231" s="170"/>
    </row>
    <row r="232" spans="1:44" s="54" customFormat="1" ht="15">
      <c r="A232" s="218"/>
      <c r="B232" s="223" t="s">
        <v>57</v>
      </c>
      <c r="C232" s="224" t="s">
        <v>11</v>
      </c>
      <c r="D232" s="224" t="s">
        <v>58</v>
      </c>
      <c r="E232" s="225" t="s">
        <v>12</v>
      </c>
      <c r="F232" s="224" t="s">
        <v>59</v>
      </c>
      <c r="G232" s="224" t="s">
        <v>60</v>
      </c>
      <c r="H232" s="246"/>
      <c r="I232" s="227"/>
      <c r="J232" s="228"/>
      <c r="K232" s="223" t="s">
        <v>57</v>
      </c>
      <c r="L232" s="224" t="s">
        <v>11</v>
      </c>
      <c r="M232" s="224" t="s">
        <v>58</v>
      </c>
      <c r="N232" s="225" t="s">
        <v>12</v>
      </c>
      <c r="O232" s="304" t="s">
        <v>59</v>
      </c>
      <c r="P232" s="304"/>
      <c r="Q232" s="188"/>
      <c r="R232" s="224" t="s">
        <v>60</v>
      </c>
      <c r="S232" s="222"/>
      <c r="T232" s="170"/>
      <c r="V232" s="196"/>
      <c r="AD232" s="196"/>
      <c r="AG232" s="170"/>
      <c r="AH232" s="170"/>
      <c r="AI232" s="170"/>
      <c r="AJ232" s="170"/>
      <c r="AK232" s="170"/>
      <c r="AP232" s="170"/>
      <c r="AQ232" s="170"/>
      <c r="AR232" s="170"/>
    </row>
    <row r="233" spans="1:44" s="54" customFormat="1" ht="30.75" customHeight="1">
      <c r="A233" s="218"/>
      <c r="B233" s="229">
        <v>1</v>
      </c>
      <c r="C233" s="231">
        <v>23</v>
      </c>
      <c r="D233" s="235"/>
      <c r="E233" s="230">
        <f aca="true" t="shared" si="64" ref="E233:E239">IF(C233=0," ",IF(C233=0,0,501-D233))</f>
        <v>501</v>
      </c>
      <c r="F233" s="231">
        <v>2</v>
      </c>
      <c r="G233" s="231"/>
      <c r="H233" s="232">
        <f>IF(AND(H230=1,S230=0),1,IF(COUNT(C233:C239)&gt;3,IF(COUNT(D233:D239)=4,0,1),0))</f>
        <v>1</v>
      </c>
      <c r="I233" s="233"/>
      <c r="J233" s="221"/>
      <c r="K233" s="229">
        <v>1</v>
      </c>
      <c r="L233" s="190">
        <v>24</v>
      </c>
      <c r="M233" s="235">
        <v>142</v>
      </c>
      <c r="N233" s="230">
        <f aca="true" t="shared" si="65" ref="N233:N239">IF(L233=0," ",IF(L233=0,0,501-M233))</f>
        <v>359</v>
      </c>
      <c r="O233" s="301">
        <v>1</v>
      </c>
      <c r="P233" s="301"/>
      <c r="Q233" s="301"/>
      <c r="R233" s="235"/>
      <c r="S233" s="222"/>
      <c r="T233" s="170"/>
      <c r="U233" s="206">
        <f>IF(AND(S230=1,H230=0),1,IF(COUNT(L233:L239)&gt;3,IF(COUNT(M233:M239)=4,0,1),0))</f>
        <v>0</v>
      </c>
      <c r="V233" s="195" t="str">
        <f aca="true" t="shared" si="66" ref="V233:V239">IF(AND(E233=501,N233=501),"TARKISTA JÄI-SARAKE"," ")</f>
        <v> </v>
      </c>
      <c r="W233" s="196"/>
      <c r="X233" s="196"/>
      <c r="Y233" s="196"/>
      <c r="Z233" s="196"/>
      <c r="AA233" s="196"/>
      <c r="AB233" s="196"/>
      <c r="AC233" s="196"/>
      <c r="AD233" s="197">
        <f aca="true" t="shared" si="67" ref="AD233:AD239">IF(AND(C233=0,L233&gt;0),"toinen TIKAT-sarake tyhjä !",IF(AND(C233&gt;0,L233=0),"toinen TIKAT-sarake tyhjä !",""))</f>
      </c>
      <c r="AE233" s="196"/>
      <c r="AF233" s="196"/>
      <c r="AG233" s="196"/>
      <c r="AH233" s="170"/>
      <c r="AI233" s="170"/>
      <c r="AJ233" s="170"/>
      <c r="AK233" s="170"/>
      <c r="AP233" s="170"/>
      <c r="AQ233" s="170"/>
      <c r="AR233" s="170"/>
    </row>
    <row r="234" spans="1:44" s="54" customFormat="1" ht="30.75" customHeight="1">
      <c r="A234" s="305" t="s">
        <v>76</v>
      </c>
      <c r="B234" s="229">
        <v>2</v>
      </c>
      <c r="C234" s="231">
        <v>21</v>
      </c>
      <c r="D234" s="235">
        <v>70</v>
      </c>
      <c r="E234" s="230">
        <f t="shared" si="64"/>
        <v>431</v>
      </c>
      <c r="F234" s="231">
        <v>1</v>
      </c>
      <c r="G234" s="231"/>
      <c r="H234" s="222"/>
      <c r="I234" s="233"/>
      <c r="J234" s="221"/>
      <c r="K234" s="229">
        <v>2</v>
      </c>
      <c r="L234" s="190">
        <v>21</v>
      </c>
      <c r="M234" s="235"/>
      <c r="N234" s="230">
        <f t="shared" si="65"/>
        <v>501</v>
      </c>
      <c r="O234" s="301">
        <v>2</v>
      </c>
      <c r="P234" s="301"/>
      <c r="Q234" s="301"/>
      <c r="R234" s="235"/>
      <c r="S234" s="222"/>
      <c r="T234" s="170"/>
      <c r="V234" s="195" t="str">
        <f t="shared" si="66"/>
        <v> </v>
      </c>
      <c r="W234" s="198"/>
      <c r="X234" s="159"/>
      <c r="AD234" s="197">
        <f t="shared" si="67"/>
      </c>
      <c r="AG234" s="170"/>
      <c r="AH234" s="170"/>
      <c r="AI234" s="170"/>
      <c r="AJ234" s="170"/>
      <c r="AK234" s="170"/>
      <c r="AP234" s="170"/>
      <c r="AQ234" s="170"/>
      <c r="AR234" s="170"/>
    </row>
    <row r="235" spans="1:44" s="54" customFormat="1" ht="30.75" customHeight="1">
      <c r="A235" s="305"/>
      <c r="B235" s="229">
        <v>3</v>
      </c>
      <c r="C235" s="231">
        <v>21</v>
      </c>
      <c r="D235" s="235"/>
      <c r="E235" s="230">
        <f t="shared" si="64"/>
        <v>501</v>
      </c>
      <c r="F235" s="231">
        <v>2</v>
      </c>
      <c r="G235" s="231">
        <v>1</v>
      </c>
      <c r="H235" s="222"/>
      <c r="I235" s="233"/>
      <c r="J235" s="221"/>
      <c r="K235" s="229">
        <v>3</v>
      </c>
      <c r="L235" s="190">
        <v>21</v>
      </c>
      <c r="M235" s="235">
        <v>104</v>
      </c>
      <c r="N235" s="230">
        <f t="shared" si="65"/>
        <v>397</v>
      </c>
      <c r="O235" s="301"/>
      <c r="P235" s="301"/>
      <c r="Q235" s="301"/>
      <c r="R235" s="235"/>
      <c r="S235" s="222"/>
      <c r="T235" s="170"/>
      <c r="V235" s="195" t="str">
        <f t="shared" si="66"/>
        <v> </v>
      </c>
      <c r="W235" s="198"/>
      <c r="X235" s="159"/>
      <c r="AD235" s="197">
        <f t="shared" si="67"/>
      </c>
      <c r="AG235" s="170"/>
      <c r="AH235" s="170"/>
      <c r="AI235" s="170"/>
      <c r="AJ235" s="170"/>
      <c r="AK235" s="170"/>
      <c r="AP235" s="170"/>
      <c r="AQ235" s="170"/>
      <c r="AR235" s="170"/>
    </row>
    <row r="236" spans="1:44" s="54" customFormat="1" ht="30.75" customHeight="1">
      <c r="A236" s="305"/>
      <c r="B236" s="229">
        <v>4</v>
      </c>
      <c r="C236" s="231">
        <v>23</v>
      </c>
      <c r="D236" s="235"/>
      <c r="E236" s="230">
        <f t="shared" si="64"/>
        <v>501</v>
      </c>
      <c r="F236" s="231">
        <v>2</v>
      </c>
      <c r="G236" s="231"/>
      <c r="H236" s="222"/>
      <c r="I236" s="233"/>
      <c r="J236" s="221"/>
      <c r="K236" s="229">
        <v>4</v>
      </c>
      <c r="L236" s="235">
        <v>21</v>
      </c>
      <c r="M236" s="235">
        <v>20</v>
      </c>
      <c r="N236" s="230">
        <f t="shared" si="65"/>
        <v>481</v>
      </c>
      <c r="O236" s="301"/>
      <c r="P236" s="301"/>
      <c r="Q236" s="301"/>
      <c r="R236" s="235"/>
      <c r="S236" s="222"/>
      <c r="T236" s="170"/>
      <c r="V236" s="195" t="str">
        <f t="shared" si="66"/>
        <v> </v>
      </c>
      <c r="W236" s="198"/>
      <c r="X236" s="159"/>
      <c r="AD236" s="197">
        <f t="shared" si="67"/>
      </c>
      <c r="AG236" s="170"/>
      <c r="AH236" s="170"/>
      <c r="AI236" s="170"/>
      <c r="AJ236" s="170"/>
      <c r="AK236" s="170"/>
      <c r="AP236" s="170"/>
      <c r="AQ236" s="170"/>
      <c r="AR236" s="170"/>
    </row>
    <row r="237" spans="1:44" s="54" customFormat="1" ht="30.75" customHeight="1">
      <c r="A237" s="218"/>
      <c r="B237" s="229">
        <v>5</v>
      </c>
      <c r="C237" s="231">
        <v>16</v>
      </c>
      <c r="D237" s="235"/>
      <c r="E237" s="230">
        <f t="shared" si="64"/>
        <v>501</v>
      </c>
      <c r="F237" s="231">
        <v>1</v>
      </c>
      <c r="G237" s="231">
        <v>1</v>
      </c>
      <c r="H237" s="222"/>
      <c r="I237" s="233"/>
      <c r="J237" s="221"/>
      <c r="K237" s="229">
        <v>5</v>
      </c>
      <c r="L237" s="235">
        <v>18</v>
      </c>
      <c r="M237" s="235">
        <v>230</v>
      </c>
      <c r="N237" s="230">
        <f t="shared" si="65"/>
        <v>271</v>
      </c>
      <c r="O237" s="301"/>
      <c r="P237" s="301"/>
      <c r="Q237" s="301"/>
      <c r="R237" s="235"/>
      <c r="S237" s="222"/>
      <c r="T237" s="170"/>
      <c r="V237" s="195" t="str">
        <f t="shared" si="66"/>
        <v> </v>
      </c>
      <c r="W237" s="198"/>
      <c r="X237" s="159"/>
      <c r="AD237" s="197">
        <f t="shared" si="67"/>
      </c>
      <c r="AG237" s="170"/>
      <c r="AH237" s="170"/>
      <c r="AI237" s="170"/>
      <c r="AJ237" s="170"/>
      <c r="AK237" s="170"/>
      <c r="AP237" s="170"/>
      <c r="AQ237" s="170"/>
      <c r="AR237" s="170"/>
    </row>
    <row r="238" spans="1:44" s="54" customFormat="1" ht="30.75" customHeight="1">
      <c r="A238" s="218"/>
      <c r="B238" s="229">
        <v>6</v>
      </c>
      <c r="C238" s="231"/>
      <c r="D238" s="235"/>
      <c r="E238" s="230" t="str">
        <f t="shared" si="64"/>
        <v> </v>
      </c>
      <c r="F238" s="231"/>
      <c r="G238" s="191"/>
      <c r="H238" s="222"/>
      <c r="I238" s="233"/>
      <c r="J238" s="221"/>
      <c r="K238" s="229">
        <v>6</v>
      </c>
      <c r="L238" s="190"/>
      <c r="M238" s="235"/>
      <c r="N238" s="230" t="str">
        <f t="shared" si="65"/>
        <v> </v>
      </c>
      <c r="O238" s="302"/>
      <c r="P238" s="302"/>
      <c r="Q238" s="302"/>
      <c r="R238" s="190"/>
      <c r="S238" s="222"/>
      <c r="T238" s="170"/>
      <c r="V238" s="195" t="str">
        <f t="shared" si="66"/>
        <v> </v>
      </c>
      <c r="W238" s="198"/>
      <c r="X238" s="159"/>
      <c r="AD238" s="197">
        <f t="shared" si="67"/>
      </c>
      <c r="AG238" s="170"/>
      <c r="AH238" s="170"/>
      <c r="AI238" s="170"/>
      <c r="AJ238" s="170"/>
      <c r="AK238" s="170"/>
      <c r="AP238" s="170"/>
      <c r="AQ238" s="170"/>
      <c r="AR238" s="170"/>
    </row>
    <row r="239" spans="1:44" s="54" customFormat="1" ht="30.75" customHeight="1">
      <c r="A239" s="218"/>
      <c r="B239" s="229">
        <v>7</v>
      </c>
      <c r="C239" s="231"/>
      <c r="D239" s="235"/>
      <c r="E239" s="230" t="str">
        <f t="shared" si="64"/>
        <v> </v>
      </c>
      <c r="F239" s="231"/>
      <c r="G239" s="191"/>
      <c r="H239" s="222"/>
      <c r="I239" s="233"/>
      <c r="J239" s="221"/>
      <c r="K239" s="229">
        <v>7</v>
      </c>
      <c r="L239" s="190"/>
      <c r="M239" s="235"/>
      <c r="N239" s="230" t="str">
        <f t="shared" si="65"/>
        <v> </v>
      </c>
      <c r="O239" s="302"/>
      <c r="P239" s="302"/>
      <c r="Q239" s="302"/>
      <c r="R239" s="190"/>
      <c r="S239" s="222"/>
      <c r="T239" s="170"/>
      <c r="V239" s="195" t="str">
        <f t="shared" si="66"/>
        <v> </v>
      </c>
      <c r="W239" s="198"/>
      <c r="X239" s="159"/>
      <c r="AD239" s="197">
        <f t="shared" si="67"/>
      </c>
      <c r="AG239" s="170"/>
      <c r="AH239" s="170"/>
      <c r="AI239" s="170"/>
      <c r="AJ239" s="170"/>
      <c r="AK239" s="170"/>
      <c r="AP239" s="170"/>
      <c r="AQ239" s="170"/>
      <c r="AR239" s="170"/>
    </row>
    <row r="240" spans="1:30" s="54" customFormat="1" ht="21.75" customHeight="1">
      <c r="A240" s="256"/>
      <c r="B240" s="257" t="s">
        <v>68</v>
      </c>
      <c r="C240" s="237">
        <f>COUNTIF(C233:C239,"&gt;0")</f>
        <v>5</v>
      </c>
      <c r="D240" s="237">
        <f>COUNTIF(D233:D239,"&gt;0")</f>
        <v>1</v>
      </c>
      <c r="E240" s="249"/>
      <c r="F240" s="249"/>
      <c r="G240" s="249"/>
      <c r="H240" s="254"/>
      <c r="I240" s="258"/>
      <c r="J240" s="253"/>
      <c r="K240" s="253"/>
      <c r="L240" s="237">
        <f>COUNTIF(L233:L239,"&gt;0")</f>
        <v>5</v>
      </c>
      <c r="M240" s="237">
        <f>COUNTIF(M233:M239,"&gt;0")</f>
        <v>4</v>
      </c>
      <c r="N240" s="249"/>
      <c r="O240" s="249"/>
      <c r="P240" s="249"/>
      <c r="Q240" s="249"/>
      <c r="R240" s="249"/>
      <c r="S240" s="254"/>
      <c r="T240" s="170"/>
      <c r="V240" s="196"/>
      <c r="AD240" s="196"/>
    </row>
    <row r="241" spans="1:30" s="54" customFormat="1" ht="15">
      <c r="A241" s="218"/>
      <c r="B241" s="219"/>
      <c r="C241" s="219"/>
      <c r="D241" s="219"/>
      <c r="E241" s="219"/>
      <c r="F241" s="219"/>
      <c r="G241" s="219"/>
      <c r="H241" s="220"/>
      <c r="I241" s="303"/>
      <c r="J241" s="303"/>
      <c r="K241" s="221"/>
      <c r="L241" s="221"/>
      <c r="M241" s="221"/>
      <c r="N241" s="219"/>
      <c r="O241" s="219"/>
      <c r="P241" s="219"/>
      <c r="Q241" s="219"/>
      <c r="R241" s="219"/>
      <c r="S241" s="222"/>
      <c r="T241" s="170"/>
      <c r="V241" s="196"/>
      <c r="AD241" s="196"/>
    </row>
    <row r="242" spans="1:30" s="54" customFormat="1" ht="15">
      <c r="A242" s="218"/>
      <c r="B242" s="223"/>
      <c r="C242" s="224"/>
      <c r="D242" s="224"/>
      <c r="E242" s="225"/>
      <c r="F242" s="224"/>
      <c r="G242" s="224"/>
      <c r="H242" s="246"/>
      <c r="I242" s="227"/>
      <c r="J242" s="228"/>
      <c r="K242" s="223"/>
      <c r="L242" s="224"/>
      <c r="M242" s="224"/>
      <c r="N242" s="225"/>
      <c r="O242" s="304"/>
      <c r="P242" s="304"/>
      <c r="Q242" s="188"/>
      <c r="R242" s="224"/>
      <c r="S242" s="222"/>
      <c r="T242" s="170"/>
      <c r="V242" s="196"/>
      <c r="AD242" s="196"/>
    </row>
    <row r="243" spans="1:30" s="54" customFormat="1" ht="30.75" customHeight="1">
      <c r="A243" s="218"/>
      <c r="B243" s="229"/>
      <c r="C243" s="231"/>
      <c r="D243" s="235"/>
      <c r="E243" s="230"/>
      <c r="F243" s="231"/>
      <c r="G243" s="231"/>
      <c r="H243" s="232"/>
      <c r="I243" s="233"/>
      <c r="J243" s="221"/>
      <c r="K243" s="229"/>
      <c r="L243" s="235"/>
      <c r="M243" s="235"/>
      <c r="N243" s="230"/>
      <c r="O243" s="301"/>
      <c r="P243" s="301"/>
      <c r="Q243" s="301"/>
      <c r="R243" s="235"/>
      <c r="S243" s="222"/>
      <c r="T243" s="170"/>
      <c r="U243" s="206"/>
      <c r="V243" s="195"/>
      <c r="AD243" s="197"/>
    </row>
    <row r="244" spans="1:31" s="54" customFormat="1" ht="30.75" customHeight="1">
      <c r="A244" s="305"/>
      <c r="B244" s="229"/>
      <c r="C244" s="231"/>
      <c r="D244" s="235"/>
      <c r="E244" s="230"/>
      <c r="F244" s="231"/>
      <c r="G244" s="231"/>
      <c r="H244" s="222"/>
      <c r="I244" s="233"/>
      <c r="J244" s="221"/>
      <c r="K244" s="229"/>
      <c r="L244" s="235"/>
      <c r="M244" s="235"/>
      <c r="N244" s="230"/>
      <c r="O244" s="301"/>
      <c r="P244" s="301"/>
      <c r="Q244" s="301"/>
      <c r="R244" s="235"/>
      <c r="S244" s="222"/>
      <c r="T244" s="170"/>
      <c r="U244" s="170"/>
      <c r="V244" s="195"/>
      <c r="W244" s="259"/>
      <c r="X244" s="260"/>
      <c r="Y244" s="170"/>
      <c r="Z244" s="170"/>
      <c r="AA244" s="170"/>
      <c r="AB244" s="170"/>
      <c r="AC244" s="170"/>
      <c r="AD244" s="197"/>
      <c r="AE244" s="170"/>
    </row>
    <row r="245" spans="1:31" s="54" customFormat="1" ht="30.75" customHeight="1">
      <c r="A245" s="305"/>
      <c r="B245" s="229"/>
      <c r="C245" s="231"/>
      <c r="D245" s="235"/>
      <c r="E245" s="230"/>
      <c r="F245" s="231"/>
      <c r="G245" s="231"/>
      <c r="H245" s="222"/>
      <c r="I245" s="233"/>
      <c r="J245" s="221"/>
      <c r="K245" s="229"/>
      <c r="L245" s="235"/>
      <c r="M245" s="235"/>
      <c r="N245" s="230"/>
      <c r="O245" s="301"/>
      <c r="P245" s="301"/>
      <c r="Q245" s="301"/>
      <c r="R245" s="235"/>
      <c r="S245" s="222"/>
      <c r="T245" s="170"/>
      <c r="U245" s="170"/>
      <c r="V245" s="195"/>
      <c r="W245" s="259"/>
      <c r="X245" s="260"/>
      <c r="Y245" s="170"/>
      <c r="Z245" s="170"/>
      <c r="AA245" s="170"/>
      <c r="AB245" s="170"/>
      <c r="AC245" s="170"/>
      <c r="AD245" s="197"/>
      <c r="AE245" s="170"/>
    </row>
    <row r="246" spans="1:31" s="54" customFormat="1" ht="30.75" customHeight="1">
      <c r="A246" s="305"/>
      <c r="B246" s="229"/>
      <c r="C246" s="231"/>
      <c r="D246" s="235"/>
      <c r="E246" s="230"/>
      <c r="F246" s="231"/>
      <c r="G246" s="231"/>
      <c r="H246" s="222"/>
      <c r="I246" s="233"/>
      <c r="J246" s="221"/>
      <c r="K246" s="229"/>
      <c r="L246" s="235"/>
      <c r="M246" s="235"/>
      <c r="N246" s="230"/>
      <c r="O246" s="301"/>
      <c r="P246" s="301"/>
      <c r="Q246" s="301"/>
      <c r="R246" s="235"/>
      <c r="S246" s="222"/>
      <c r="T246" s="170"/>
      <c r="U246" s="170"/>
      <c r="V246" s="195"/>
      <c r="W246" s="259"/>
      <c r="X246" s="260"/>
      <c r="Y246" s="170"/>
      <c r="Z246" s="170"/>
      <c r="AA246" s="170"/>
      <c r="AB246" s="170"/>
      <c r="AC246" s="170"/>
      <c r="AD246" s="197"/>
      <c r="AE246" s="170"/>
    </row>
    <row r="247" spans="1:31" s="54" customFormat="1" ht="30.75" customHeight="1">
      <c r="A247" s="218"/>
      <c r="B247" s="229"/>
      <c r="C247" s="231"/>
      <c r="D247" s="235"/>
      <c r="E247" s="230"/>
      <c r="F247" s="231"/>
      <c r="G247" s="231"/>
      <c r="H247" s="222"/>
      <c r="I247" s="233"/>
      <c r="J247" s="221"/>
      <c r="K247" s="229"/>
      <c r="L247" s="235"/>
      <c r="M247" s="235"/>
      <c r="N247" s="230"/>
      <c r="O247" s="301"/>
      <c r="P247" s="301"/>
      <c r="Q247" s="301"/>
      <c r="R247" s="235"/>
      <c r="S247" s="222"/>
      <c r="T247" s="170"/>
      <c r="U247" s="170"/>
      <c r="V247" s="195"/>
      <c r="W247" s="259"/>
      <c r="X247" s="260"/>
      <c r="Y247" s="170"/>
      <c r="Z247" s="170"/>
      <c r="AA247" s="170"/>
      <c r="AB247" s="170"/>
      <c r="AC247" s="170"/>
      <c r="AD247" s="197"/>
      <c r="AE247" s="170"/>
    </row>
    <row r="248" spans="1:31" s="54" customFormat="1" ht="15">
      <c r="A248" s="256"/>
      <c r="B248" s="210"/>
      <c r="C248" s="237"/>
      <c r="D248" s="237"/>
      <c r="E248" s="249"/>
      <c r="F248" s="249"/>
      <c r="G248" s="249"/>
      <c r="H248" s="254"/>
      <c r="I248" s="258"/>
      <c r="J248" s="253"/>
      <c r="K248" s="253"/>
      <c r="L248" s="237"/>
      <c r="M248" s="237"/>
      <c r="N248" s="249"/>
      <c r="O248" s="249"/>
      <c r="P248" s="249"/>
      <c r="Q248" s="249"/>
      <c r="R248" s="249"/>
      <c r="S248" s="254"/>
      <c r="T248" s="170"/>
      <c r="U248" s="170"/>
      <c r="V248" s="196"/>
      <c r="W248" s="170"/>
      <c r="X248" s="170"/>
      <c r="Y248" s="170"/>
      <c r="Z248" s="170"/>
      <c r="AA248" s="170"/>
      <c r="AB248" s="170"/>
      <c r="AC248" s="170"/>
      <c r="AD248" s="196"/>
      <c r="AE248" s="170"/>
    </row>
    <row r="249" spans="1:31" s="54" customFormat="1" ht="15">
      <c r="A249" s="79"/>
      <c r="I249" s="169"/>
      <c r="J249" s="169"/>
      <c r="K249" s="169"/>
      <c r="L249" s="169"/>
      <c r="M249" s="169"/>
      <c r="T249" s="170"/>
      <c r="U249" s="170"/>
      <c r="V249" s="196"/>
      <c r="W249" s="170"/>
      <c r="X249" s="170"/>
      <c r="Y249" s="170"/>
      <c r="Z249" s="170"/>
      <c r="AA249" s="170"/>
      <c r="AB249" s="170"/>
      <c r="AC249" s="170"/>
      <c r="AD249" s="196"/>
      <c r="AE249" s="170"/>
    </row>
    <row r="250" spans="1:31" s="54" customFormat="1" ht="15">
      <c r="A250" s="113"/>
      <c r="B250" s="113"/>
      <c r="C250" s="113"/>
      <c r="D250" s="113"/>
      <c r="E250" s="113"/>
      <c r="F250" s="113"/>
      <c r="G250" s="113"/>
      <c r="H250" s="113"/>
      <c r="I250" s="180"/>
      <c r="J250" s="180"/>
      <c r="K250" s="180"/>
      <c r="L250" s="180"/>
      <c r="M250" s="180"/>
      <c r="N250" s="113"/>
      <c r="O250" s="113"/>
      <c r="P250" s="113"/>
      <c r="Q250" s="113"/>
      <c r="R250" s="113"/>
      <c r="S250" s="113"/>
      <c r="T250" s="113"/>
      <c r="U250" s="113"/>
      <c r="V250" s="205"/>
      <c r="W250" s="113"/>
      <c r="X250" s="113"/>
      <c r="Y250" s="113"/>
      <c r="Z250" s="170"/>
      <c r="AA250" s="170"/>
      <c r="AB250" s="170"/>
      <c r="AC250" s="170"/>
      <c r="AD250" s="196"/>
      <c r="AE250" s="170"/>
    </row>
    <row r="251" spans="1:41" s="170" customFormat="1" ht="161.25" customHeight="1">
      <c r="A251" s="261" t="s">
        <v>77</v>
      </c>
      <c r="B251" s="262"/>
      <c r="C251" s="262"/>
      <c r="D251" s="263" t="s">
        <v>11</v>
      </c>
      <c r="E251" s="263" t="s">
        <v>13</v>
      </c>
      <c r="F251" s="263" t="s">
        <v>78</v>
      </c>
      <c r="G251" s="263" t="s">
        <v>58</v>
      </c>
      <c r="H251" s="263" t="s">
        <v>12</v>
      </c>
      <c r="I251" s="263"/>
      <c r="J251" s="263" t="s">
        <v>14</v>
      </c>
      <c r="K251" s="263" t="s">
        <v>79</v>
      </c>
      <c r="L251" s="263" t="s">
        <v>80</v>
      </c>
      <c r="M251" s="263" t="s">
        <v>81</v>
      </c>
      <c r="N251" s="263" t="s">
        <v>17</v>
      </c>
      <c r="O251" s="263" t="s">
        <v>82</v>
      </c>
      <c r="P251" s="263"/>
      <c r="Q251" s="264"/>
      <c r="R251" s="262"/>
      <c r="S251" s="262"/>
      <c r="T251" s="262"/>
      <c r="U251" s="262"/>
      <c r="V251" s="262"/>
      <c r="W251" s="262"/>
      <c r="X251" s="262"/>
      <c r="Y251" s="262"/>
      <c r="AD251" s="196"/>
      <c r="AL251" s="54"/>
      <c r="AM251" s="54"/>
      <c r="AN251" s="54"/>
      <c r="AO251" s="54"/>
    </row>
    <row r="252" spans="1:41" s="170" customFormat="1" ht="24.75" customHeight="1">
      <c r="A252" s="299" t="str">
        <f>tilasto!B13</f>
        <v>Sami Högström</v>
      </c>
      <c r="B252" s="299"/>
      <c r="C252" s="299"/>
      <c r="D252" s="265">
        <f>SUM(C53:C59,C113:C119,C161:C167,C197:C203)</f>
        <v>406</v>
      </c>
      <c r="E252" s="265">
        <f>SUM(C60,C120,C168,C204)</f>
        <v>22</v>
      </c>
      <c r="F252" s="265">
        <f>SUM(D60,D120,D168,D204)</f>
        <v>7</v>
      </c>
      <c r="G252" s="265">
        <f>SUM(D53:D59,D113:D119,D161:D167,D197:D203)</f>
        <v>653</v>
      </c>
      <c r="H252" s="265">
        <f>SUM(E53:E59,E113:E119,E161:E167,E197:E203)</f>
        <v>10369</v>
      </c>
      <c r="I252" s="266"/>
      <c r="J252" s="265">
        <f>SUM(H53,H113,H161,H197)</f>
        <v>3</v>
      </c>
      <c r="K252" s="265">
        <f>E252-F252</f>
        <v>15</v>
      </c>
      <c r="L252" s="265">
        <f>SUM(F53:F59,F113:F119,F161:F167,F197:F203)</f>
        <v>44</v>
      </c>
      <c r="M252" s="265">
        <f>SUM(G53:G59,G113:G119,G161:G167,G197:G203)</f>
        <v>2</v>
      </c>
      <c r="N252" s="267">
        <f>H252/D252</f>
        <v>25.539408866995075</v>
      </c>
      <c r="O252" s="300">
        <f>(L252+M252)/E252</f>
        <v>2.090909090909091</v>
      </c>
      <c r="P252" s="300"/>
      <c r="Q252" s="300"/>
      <c r="R252" s="262"/>
      <c r="S252" s="262"/>
      <c r="T252" s="262"/>
      <c r="U252" s="262"/>
      <c r="V252" s="262"/>
      <c r="W252" s="262"/>
      <c r="X252" s="262"/>
      <c r="Y252" s="262"/>
      <c r="AL252" s="54"/>
      <c r="AM252" s="54"/>
      <c r="AN252" s="54"/>
      <c r="AO252" s="54"/>
    </row>
    <row r="253" spans="1:41" s="170" customFormat="1" ht="24.75" customHeight="1">
      <c r="A253" s="299" t="str">
        <f>tilasto!B14</f>
        <v>Matti Ek</v>
      </c>
      <c r="B253" s="299"/>
      <c r="C253" s="299"/>
      <c r="D253" s="265">
        <f>SUM(C65:C71,C101:C107,C173:C179,C209:C215)</f>
        <v>498</v>
      </c>
      <c r="E253" s="265">
        <f>SUM(C72,C108,C180,C216)</f>
        <v>22</v>
      </c>
      <c r="F253" s="265">
        <f>SUM(D72,D108,D180,D216)</f>
        <v>11</v>
      </c>
      <c r="G253" s="265">
        <f>SUM(D65:D71,D101:D107,D173:D179,D209:D215)</f>
        <v>856</v>
      </c>
      <c r="H253" s="265">
        <f>SUM(E65:E71,E101:E107,E173:E179,E209:E215)</f>
        <v>10166</v>
      </c>
      <c r="I253" s="266"/>
      <c r="J253" s="265">
        <f>SUM(H65,H101,H173,H209)</f>
        <v>2</v>
      </c>
      <c r="K253" s="265">
        <f aca="true" t="shared" si="68" ref="K253:K259">E253-F253</f>
        <v>11</v>
      </c>
      <c r="L253" s="265">
        <f>SUM(F65:F71,F101:F107,F173:F179,F209:F215)</f>
        <v>27</v>
      </c>
      <c r="M253" s="265">
        <f>SUM(G65:G71,G101:G107,G173:G179,G209:G215)</f>
        <v>8</v>
      </c>
      <c r="N253" s="267">
        <f aca="true" t="shared" si="69" ref="N253:N259">H253/D253</f>
        <v>20.413654618473895</v>
      </c>
      <c r="O253" s="300">
        <f aca="true" t="shared" si="70" ref="O253:O259">(L253+M253)/E253</f>
        <v>1.5909090909090908</v>
      </c>
      <c r="P253" s="300"/>
      <c r="Q253" s="300"/>
      <c r="R253" s="262"/>
      <c r="S253" s="262"/>
      <c r="T253" s="262"/>
      <c r="U253" s="262"/>
      <c r="V253" s="262"/>
      <c r="W253" s="262"/>
      <c r="X253" s="262"/>
      <c r="Y253" s="262"/>
      <c r="AL253" s="54"/>
      <c r="AM253" s="54"/>
      <c r="AN253" s="54"/>
      <c r="AO253" s="54"/>
    </row>
    <row r="254" spans="1:41" s="170" customFormat="1" ht="24.75" customHeight="1">
      <c r="A254" s="299" t="str">
        <f>tilasto!B15</f>
        <v>Tomi Kinnunen "c"</v>
      </c>
      <c r="B254" s="299"/>
      <c r="C254" s="299"/>
      <c r="D254" s="265">
        <f>SUM(C77:C83,C137:C143,C185:C191,C221:C227)</f>
        <v>415</v>
      </c>
      <c r="E254" s="265">
        <f>SUM(C84,C144,C192,C228)</f>
        <v>20</v>
      </c>
      <c r="F254" s="265">
        <f>SUM(D84,D144,D192,D228)</f>
        <v>10</v>
      </c>
      <c r="G254" s="265">
        <f>SUM(D77:D83,D137:D143,D185:D191,D221:D227)</f>
        <v>1097</v>
      </c>
      <c r="H254" s="265">
        <f>SUM(E77:E83,E137:E143,E185:E191,E221:E227)</f>
        <v>8923</v>
      </c>
      <c r="I254" s="266"/>
      <c r="J254" s="265">
        <f>SUM(H77,H137,H185,H221)</f>
        <v>2</v>
      </c>
      <c r="K254" s="265">
        <f t="shared" si="68"/>
        <v>10</v>
      </c>
      <c r="L254" s="265">
        <f>SUM(F77:F83,F137:F143,F185:F191,F221:F227)</f>
        <v>25</v>
      </c>
      <c r="M254" s="265">
        <f>SUM(G77:G83,G137:G143,G185:G191,G221:G227)</f>
        <v>0</v>
      </c>
      <c r="N254" s="267">
        <f t="shared" si="69"/>
        <v>21.50120481927711</v>
      </c>
      <c r="O254" s="300">
        <f t="shared" si="70"/>
        <v>1.25</v>
      </c>
      <c r="P254" s="300"/>
      <c r="Q254" s="300"/>
      <c r="R254" s="262"/>
      <c r="S254" s="262"/>
      <c r="T254" s="262"/>
      <c r="U254" s="262"/>
      <c r="V254" s="262"/>
      <c r="W254" s="262"/>
      <c r="X254" s="262"/>
      <c r="Y254" s="262"/>
      <c r="AL254" s="54"/>
      <c r="AM254" s="54"/>
      <c r="AN254" s="54"/>
      <c r="AO254" s="54"/>
    </row>
    <row r="255" spans="1:41" s="170" customFormat="1" ht="24.75" customHeight="1">
      <c r="A255" s="299" t="str">
        <f>tilasto!B16</f>
        <v>Peter Selenius</v>
      </c>
      <c r="B255" s="299"/>
      <c r="C255" s="299"/>
      <c r="D255" s="265">
        <f>SUM(C89:C95,C125:C131,C149:C155,C233:C239)</f>
        <v>460</v>
      </c>
      <c r="E255" s="265">
        <f>SUM(C96,C132,C156,C240)</f>
        <v>21</v>
      </c>
      <c r="F255" s="265">
        <f>SUM(D96,D132,D156,D240)</f>
        <v>9</v>
      </c>
      <c r="G255" s="265">
        <f>SUM(D89:D95,D125:D131,D149:D155,D233:D239)</f>
        <v>616</v>
      </c>
      <c r="H255" s="265">
        <f>SUM(E89:E95,E125:E131,E149:E155,E233:E239)</f>
        <v>9905</v>
      </c>
      <c r="I255" s="266"/>
      <c r="J255" s="265">
        <f>SUM(H89,H125,H149,H233)</f>
        <v>2</v>
      </c>
      <c r="K255" s="265">
        <f t="shared" si="68"/>
        <v>12</v>
      </c>
      <c r="L255" s="265">
        <f>SUM(F89:F95,F125:F131,F149:F155,F233:F239)</f>
        <v>27</v>
      </c>
      <c r="M255" s="265">
        <f>SUM(G89:G95,G125:G131,G149:G155,G233:G239)</f>
        <v>2</v>
      </c>
      <c r="N255" s="267">
        <f t="shared" si="69"/>
        <v>21.532608695652176</v>
      </c>
      <c r="O255" s="300">
        <f t="shared" si="70"/>
        <v>1.380952380952381</v>
      </c>
      <c r="P255" s="300"/>
      <c r="Q255" s="300"/>
      <c r="R255" s="262"/>
      <c r="S255" s="262"/>
      <c r="T255" s="262"/>
      <c r="U255" s="262"/>
      <c r="V255" s="262"/>
      <c r="W255" s="262"/>
      <c r="X255" s="262"/>
      <c r="Y255" s="262"/>
      <c r="AL255" s="54"/>
      <c r="AM255" s="54"/>
      <c r="AN255" s="54"/>
      <c r="AO255" s="54"/>
    </row>
    <row r="256" spans="1:41" s="170" customFormat="1" ht="24.75" customHeight="1">
      <c r="A256" s="299" t="str">
        <f>tilasto!B26</f>
        <v>Kullervo Lauri</v>
      </c>
      <c r="B256" s="299"/>
      <c r="C256" s="299"/>
      <c r="D256" s="265">
        <f>SUM(L65:L71,L125:L131,L161:L167,L221:L227)</f>
        <v>418</v>
      </c>
      <c r="E256" s="265">
        <f>SUM(L72,L132,L168,L228)</f>
        <v>20</v>
      </c>
      <c r="F256" s="265">
        <f>SUM(M72,M132,M168,M228)</f>
        <v>16</v>
      </c>
      <c r="G256" s="265">
        <f>SUM(M65:M71,M125:M131,M161:M167,M221:M227)</f>
        <v>1045</v>
      </c>
      <c r="H256" s="265">
        <f>SUM(N65:N71,N125:N131,N161:N167,N221:N227)</f>
        <v>8975</v>
      </c>
      <c r="I256" s="266"/>
      <c r="J256" s="265">
        <f>SUM(U65,U125,U161,U221)</f>
        <v>0</v>
      </c>
      <c r="K256" s="265">
        <f t="shared" si="68"/>
        <v>4</v>
      </c>
      <c r="L256" s="265">
        <f>SUM(O65:Q71,O125:Q131,O161:Q167,O221:Q227)</f>
        <v>22</v>
      </c>
      <c r="M256" s="265">
        <f>SUM(R65:R71,R125:R131,R161:R167,R221:R227)</f>
        <v>1</v>
      </c>
      <c r="N256" s="267">
        <f t="shared" si="69"/>
        <v>21.471291866028707</v>
      </c>
      <c r="O256" s="300">
        <f t="shared" si="70"/>
        <v>1.15</v>
      </c>
      <c r="P256" s="300"/>
      <c r="Q256" s="300"/>
      <c r="R256" s="262"/>
      <c r="S256" s="262"/>
      <c r="T256" s="262"/>
      <c r="U256" s="262"/>
      <c r="V256" s="262"/>
      <c r="W256" s="262"/>
      <c r="X256" s="262"/>
      <c r="Y256" s="262"/>
      <c r="AL256" s="54"/>
      <c r="AM256" s="54"/>
      <c r="AN256" s="54"/>
      <c r="AO256" s="54"/>
    </row>
    <row r="257" spans="1:41" s="170" customFormat="1" ht="24.75" customHeight="1">
      <c r="A257" s="299" t="str">
        <f>tilasto!B27</f>
        <v>Mikael Heikkilä</v>
      </c>
      <c r="B257" s="299"/>
      <c r="C257" s="299"/>
      <c r="D257" s="265">
        <f>SUM(L53:L59,L101:L107,L185:L191,L233:L239)</f>
        <v>404</v>
      </c>
      <c r="E257" s="265">
        <f>SUM(L60,L108,L192,L240)</f>
        <v>19</v>
      </c>
      <c r="F257" s="265">
        <f>SUM(M60,M108,M192,M240)</f>
        <v>16</v>
      </c>
      <c r="G257" s="265">
        <f>SUM(M53:M59,M101:M107,M185:M191,M233:M239)</f>
        <v>1909</v>
      </c>
      <c r="H257" s="265">
        <f>SUM(N53:N59,N101:N107,N185:N191,N233:N239)</f>
        <v>7610</v>
      </c>
      <c r="I257" s="266"/>
      <c r="J257" s="265">
        <f>SUM(U53,U101,U185,U233)</f>
        <v>0</v>
      </c>
      <c r="K257" s="265">
        <f t="shared" si="68"/>
        <v>3</v>
      </c>
      <c r="L257" s="265">
        <f>SUM(O53:Q59,O101:Q107,O185:Q191,O233:Q239)</f>
        <v>13</v>
      </c>
      <c r="M257" s="265">
        <f>SUM(R53:R59,R101:R107,R185:R191,R233:R239)</f>
        <v>1</v>
      </c>
      <c r="N257" s="267">
        <f t="shared" si="69"/>
        <v>18.836633663366335</v>
      </c>
      <c r="O257" s="300">
        <f t="shared" si="70"/>
        <v>0.7368421052631579</v>
      </c>
      <c r="P257" s="300"/>
      <c r="Q257" s="300"/>
      <c r="R257" s="262"/>
      <c r="S257" s="262"/>
      <c r="T257" s="262"/>
      <c r="U257" s="262"/>
      <c r="V257" s="262"/>
      <c r="W257" s="262"/>
      <c r="X257" s="262"/>
      <c r="Y257" s="262"/>
      <c r="AL257" s="54"/>
      <c r="AM257" s="54"/>
      <c r="AN257" s="54"/>
      <c r="AO257" s="54"/>
    </row>
    <row r="258" spans="1:41" s="170" customFormat="1" ht="24.75" customHeight="1">
      <c r="A258" s="299" t="str">
        <f>tilasto!B28</f>
        <v>Tony Alanentalo</v>
      </c>
      <c r="B258" s="299"/>
      <c r="C258" s="299"/>
      <c r="D258" s="265">
        <f>SUM(L89:L95,L137:L143,L173:L179,L197:L203)</f>
        <v>446</v>
      </c>
      <c r="E258" s="265">
        <f>SUM(L96,L144,L180,L204)</f>
        <v>23</v>
      </c>
      <c r="F258" s="265">
        <f>SUM(M96,M144,M180,M204)</f>
        <v>7</v>
      </c>
      <c r="G258" s="265">
        <f>SUM(M89:M95,M137:M143,M173:M179,M197:M203)</f>
        <v>387</v>
      </c>
      <c r="H258" s="265">
        <f>SUM(N89:N95,N137:N143,N173:N179,N197:N203)</f>
        <v>11136</v>
      </c>
      <c r="I258" s="266"/>
      <c r="J258" s="265">
        <f>SUM(U89,U137,U173,U197)</f>
        <v>4</v>
      </c>
      <c r="K258" s="265">
        <f t="shared" si="68"/>
        <v>16</v>
      </c>
      <c r="L258" s="265">
        <f>SUM(O89:Q95,O137:Q143,O173:Q179,O197:Q203)</f>
        <v>42</v>
      </c>
      <c r="M258" s="265">
        <f>SUM(R89:R95,R137:R143,R173:R179,R197:R203)</f>
        <v>1</v>
      </c>
      <c r="N258" s="267">
        <f t="shared" si="69"/>
        <v>24.968609865470853</v>
      </c>
      <c r="O258" s="300">
        <f t="shared" si="70"/>
        <v>1.8695652173913044</v>
      </c>
      <c r="P258" s="300"/>
      <c r="Q258" s="300"/>
      <c r="R258" s="262"/>
      <c r="S258" s="262"/>
      <c r="T258" s="262"/>
      <c r="U258" s="262"/>
      <c r="V258" s="262"/>
      <c r="W258" s="262"/>
      <c r="X258" s="262"/>
      <c r="Y258" s="262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54"/>
      <c r="AM258" s="54"/>
      <c r="AN258" s="54"/>
      <c r="AO258" s="54"/>
    </row>
    <row r="259" spans="1:41" s="170" customFormat="1" ht="24.75" customHeight="1">
      <c r="A259" s="299" t="str">
        <f>tilasto!B29</f>
        <v>Taito Heikkilä</v>
      </c>
      <c r="B259" s="299"/>
      <c r="C259" s="299"/>
      <c r="D259" s="265">
        <f>SUM(L77:L83,L113:L119,L149:L155,L209:L215)</f>
        <v>504</v>
      </c>
      <c r="E259" s="265">
        <f>SUM(L84,L120,L156,L216)</f>
        <v>23</v>
      </c>
      <c r="F259" s="265">
        <f>SUM(M84,M120,M156,M216)</f>
        <v>9</v>
      </c>
      <c r="G259" s="265">
        <f>SUM(M77:M83,M113:M119,M149:M155,M209:M215)</f>
        <v>503</v>
      </c>
      <c r="H259" s="265">
        <f>SUM(N77:N83,N113:N119,N149:N155,N209:N215)</f>
        <v>11020</v>
      </c>
      <c r="I259" s="266"/>
      <c r="J259" s="265">
        <f>SUM(U77,U113,U149,U209)</f>
        <v>3</v>
      </c>
      <c r="K259" s="265">
        <f t="shared" si="68"/>
        <v>14</v>
      </c>
      <c r="L259" s="265">
        <f>SUM(O77:Q83,O113:Q119,O149:Q155,O209:Q215)</f>
        <v>35</v>
      </c>
      <c r="M259" s="265">
        <f>SUM(R77:R83,R113:R119,R149:R155,R209:R215)</f>
        <v>2</v>
      </c>
      <c r="N259" s="267">
        <f t="shared" si="69"/>
        <v>21.865079365079364</v>
      </c>
      <c r="O259" s="300">
        <f t="shared" si="70"/>
        <v>1.608695652173913</v>
      </c>
      <c r="P259" s="300"/>
      <c r="Q259" s="300"/>
      <c r="R259" s="262"/>
      <c r="S259" s="164"/>
      <c r="T259" s="262"/>
      <c r="U259" s="262"/>
      <c r="V259" s="262"/>
      <c r="W259" s="262"/>
      <c r="X259" s="262"/>
      <c r="Y259" s="262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54"/>
      <c r="AM259" s="54"/>
      <c r="AN259" s="54"/>
      <c r="AO259" s="54"/>
    </row>
    <row r="260" spans="1:41" s="170" customFormat="1" ht="15">
      <c r="A260" s="164"/>
      <c r="B260" s="164"/>
      <c r="C260" s="164"/>
      <c r="D260" s="268"/>
      <c r="E260" s="164"/>
      <c r="F260" s="164"/>
      <c r="G260" s="164"/>
      <c r="H260" s="164"/>
      <c r="I260" s="269"/>
      <c r="J260" s="269"/>
      <c r="K260" s="269"/>
      <c r="L260" s="269"/>
      <c r="M260" s="269"/>
      <c r="N260" s="164"/>
      <c r="O260" s="164"/>
      <c r="P260" s="164"/>
      <c r="Q260" s="164"/>
      <c r="R260" s="164"/>
      <c r="S260" s="164"/>
      <c r="T260" s="262"/>
      <c r="U260" s="262"/>
      <c r="V260" s="262"/>
      <c r="W260" s="262"/>
      <c r="X260" s="262"/>
      <c r="Y260" s="262"/>
      <c r="Z260" s="113"/>
      <c r="AA260" s="113"/>
      <c r="AB260" s="113"/>
      <c r="AC260" s="270"/>
      <c r="AD260" s="113"/>
      <c r="AE260" s="113"/>
      <c r="AF260" s="113"/>
      <c r="AG260" s="113"/>
      <c r="AH260" s="113"/>
      <c r="AI260" s="113"/>
      <c r="AJ260" s="113"/>
      <c r="AK260" s="113"/>
      <c r="AL260" s="54"/>
      <c r="AM260" s="54"/>
      <c r="AN260" s="54"/>
      <c r="AO260" s="54"/>
    </row>
    <row r="261" spans="1:37" s="54" customFormat="1" ht="15">
      <c r="A261" s="164"/>
      <c r="B261" s="164"/>
      <c r="C261" s="164"/>
      <c r="D261" s="164"/>
      <c r="E261" s="164"/>
      <c r="F261" s="164"/>
      <c r="G261" s="164"/>
      <c r="H261" s="164"/>
      <c r="I261" s="269"/>
      <c r="J261" s="269"/>
      <c r="K261" s="269"/>
      <c r="L261" s="269"/>
      <c r="M261" s="269"/>
      <c r="N261" s="164"/>
      <c r="O261" s="164"/>
      <c r="P261" s="164"/>
      <c r="Q261" s="164"/>
      <c r="R261" s="164"/>
      <c r="S261" s="164"/>
      <c r="T261" s="262"/>
      <c r="U261" s="262"/>
      <c r="V261" s="262"/>
      <c r="W261" s="262"/>
      <c r="X261" s="262"/>
      <c r="Y261" s="262"/>
      <c r="Z261" s="113"/>
      <c r="AA261" s="113"/>
      <c r="AB261" s="113"/>
      <c r="AC261" s="270"/>
      <c r="AD261" s="113"/>
      <c r="AE261" s="113"/>
      <c r="AF261" s="79"/>
      <c r="AG261" s="79"/>
      <c r="AH261" s="79"/>
      <c r="AI261" s="79"/>
      <c r="AJ261" s="79"/>
      <c r="AK261" s="79"/>
    </row>
    <row r="262" spans="1:37" s="54" customFormat="1" ht="15">
      <c r="A262" s="164"/>
      <c r="B262" s="164"/>
      <c r="C262" s="164"/>
      <c r="D262" s="164"/>
      <c r="E262" s="164"/>
      <c r="F262" s="164"/>
      <c r="G262" s="164"/>
      <c r="H262" s="164"/>
      <c r="I262" s="269"/>
      <c r="J262" s="269"/>
      <c r="K262" s="269"/>
      <c r="L262" s="269"/>
      <c r="M262" s="269"/>
      <c r="N262" s="164"/>
      <c r="O262" s="164"/>
      <c r="P262" s="164"/>
      <c r="Q262" s="164"/>
      <c r="R262" s="164"/>
      <c r="S262" s="164"/>
      <c r="T262" s="262"/>
      <c r="U262" s="262"/>
      <c r="V262" s="262"/>
      <c r="W262" s="262"/>
      <c r="X262" s="262"/>
      <c r="Y262" s="262"/>
      <c r="Z262" s="113"/>
      <c r="AA262" s="113"/>
      <c r="AB262" s="113"/>
      <c r="AC262" s="270"/>
      <c r="AD262" s="113"/>
      <c r="AE262" s="113"/>
      <c r="AF262" s="79"/>
      <c r="AG262" s="79"/>
      <c r="AH262" s="79"/>
      <c r="AI262" s="79"/>
      <c r="AJ262" s="79"/>
      <c r="AK262" s="79"/>
    </row>
    <row r="263" spans="1:37" s="54" customFormat="1" ht="15">
      <c r="A263" s="79"/>
      <c r="I263" s="169"/>
      <c r="J263" s="169"/>
      <c r="K263" s="169"/>
      <c r="L263" s="169"/>
      <c r="M263" s="169"/>
      <c r="T263" s="170"/>
      <c r="U263" s="170"/>
      <c r="V263" s="170"/>
      <c r="W263" s="170"/>
      <c r="X263" s="170"/>
      <c r="Y263" s="113"/>
      <c r="Z263" s="113"/>
      <c r="AA263" s="113"/>
      <c r="AB263" s="113"/>
      <c r="AC263" s="270"/>
      <c r="AD263" s="113"/>
      <c r="AE263" s="113"/>
      <c r="AF263" s="79"/>
      <c r="AG263" s="79"/>
      <c r="AH263" s="79"/>
      <c r="AI263" s="79"/>
      <c r="AJ263" s="79"/>
      <c r="AK263" s="79"/>
    </row>
    <row r="264" spans="1:37" s="54" customFormat="1" ht="15">
      <c r="A264" s="79"/>
      <c r="I264" s="169"/>
      <c r="J264" s="169"/>
      <c r="K264" s="169"/>
      <c r="L264" s="169"/>
      <c r="M264" s="169"/>
      <c r="T264" s="170"/>
      <c r="U264" s="170"/>
      <c r="V264" s="170"/>
      <c r="W264" s="170"/>
      <c r="X264" s="170"/>
      <c r="Y264" s="113"/>
      <c r="Z264" s="113"/>
      <c r="AA264" s="113"/>
      <c r="AB264" s="113"/>
      <c r="AC264" s="270"/>
      <c r="AD264" s="113"/>
      <c r="AE264" s="113"/>
      <c r="AF264" s="79"/>
      <c r="AG264" s="79"/>
      <c r="AH264" s="79"/>
      <c r="AI264" s="79"/>
      <c r="AJ264" s="79"/>
      <c r="AK264" s="79"/>
    </row>
    <row r="265" spans="1:37" s="54" customFormat="1" ht="15">
      <c r="A265" s="79"/>
      <c r="I265" s="169"/>
      <c r="J265" s="169"/>
      <c r="K265" s="169"/>
      <c r="L265" s="169"/>
      <c r="M265" s="169"/>
      <c r="T265" s="170"/>
      <c r="U265" s="170"/>
      <c r="V265" s="170"/>
      <c r="W265" s="170"/>
      <c r="X265" s="170"/>
      <c r="Y265" s="113"/>
      <c r="Z265" s="113"/>
      <c r="AA265" s="113"/>
      <c r="AB265" s="113"/>
      <c r="AC265" s="270"/>
      <c r="AD265" s="113"/>
      <c r="AE265" s="113"/>
      <c r="AF265" s="79"/>
      <c r="AG265" s="79"/>
      <c r="AH265" s="79"/>
      <c r="AI265" s="79"/>
      <c r="AJ265" s="79"/>
      <c r="AK265" s="79"/>
    </row>
    <row r="266" spans="1:37" s="54" customFormat="1" ht="15">
      <c r="A266" s="79"/>
      <c r="I266" s="169"/>
      <c r="J266" s="169"/>
      <c r="K266" s="169"/>
      <c r="L266" s="169"/>
      <c r="M266" s="169"/>
      <c r="T266" s="170"/>
      <c r="U266" s="170"/>
      <c r="V266" s="170"/>
      <c r="W266" s="170"/>
      <c r="X266" s="170"/>
      <c r="Y266" s="113"/>
      <c r="Z266" s="113"/>
      <c r="AA266" s="113"/>
      <c r="AB266" s="113"/>
      <c r="AC266" s="270"/>
      <c r="AD266" s="113"/>
      <c r="AE266" s="113"/>
      <c r="AF266" s="79"/>
      <c r="AG266" s="79"/>
      <c r="AH266" s="79"/>
      <c r="AI266" s="79"/>
      <c r="AJ266" s="79"/>
      <c r="AK266" s="79"/>
    </row>
    <row r="267" spans="1:37" s="54" customFormat="1" ht="15">
      <c r="A267" s="79"/>
      <c r="I267" s="169"/>
      <c r="J267" s="169"/>
      <c r="K267" s="169"/>
      <c r="L267" s="169"/>
      <c r="M267" s="169"/>
      <c r="T267" s="170"/>
      <c r="U267" s="170"/>
      <c r="V267" s="170"/>
      <c r="W267" s="170"/>
      <c r="X267" s="170"/>
      <c r="Y267" s="113"/>
      <c r="Z267" s="113"/>
      <c r="AA267" s="113"/>
      <c r="AB267" s="113"/>
      <c r="AC267" s="270"/>
      <c r="AD267" s="113"/>
      <c r="AE267" s="113"/>
      <c r="AF267" s="79"/>
      <c r="AG267" s="79"/>
      <c r="AH267" s="79"/>
      <c r="AI267" s="79"/>
      <c r="AJ267" s="79"/>
      <c r="AK267" s="79"/>
    </row>
    <row r="268" spans="1:37" s="54" customFormat="1" ht="15">
      <c r="A268" s="79"/>
      <c r="I268" s="169"/>
      <c r="J268" s="169"/>
      <c r="K268" s="169"/>
      <c r="L268" s="169"/>
      <c r="M268" s="169"/>
      <c r="T268" s="170"/>
      <c r="U268" s="170"/>
      <c r="V268" s="170"/>
      <c r="W268" s="170"/>
      <c r="X268" s="170"/>
      <c r="Y268" s="113"/>
      <c r="Z268" s="113"/>
      <c r="AA268" s="113"/>
      <c r="AB268" s="113"/>
      <c r="AC268" s="113"/>
      <c r="AD268" s="113"/>
      <c r="AE268" s="113"/>
      <c r="AF268" s="79"/>
      <c r="AG268" s="79"/>
      <c r="AH268" s="79"/>
      <c r="AI268" s="79"/>
      <c r="AJ268" s="79"/>
      <c r="AK268" s="79"/>
    </row>
    <row r="269" spans="1:31" s="54" customFormat="1" ht="15">
      <c r="A269" s="79"/>
      <c r="I269" s="169"/>
      <c r="J269" s="169"/>
      <c r="K269" s="169"/>
      <c r="L269" s="169"/>
      <c r="M269" s="169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</row>
    <row r="270" spans="1:31" s="54" customFormat="1" ht="15">
      <c r="A270" s="79"/>
      <c r="I270" s="169"/>
      <c r="J270" s="169"/>
      <c r="K270" s="169"/>
      <c r="L270" s="169"/>
      <c r="M270" s="169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</row>
    <row r="271" spans="1:31" s="54" customFormat="1" ht="15">
      <c r="A271" s="79"/>
      <c r="I271" s="169"/>
      <c r="J271" s="169"/>
      <c r="K271" s="169"/>
      <c r="L271" s="169"/>
      <c r="M271" s="169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</row>
    <row r="272" spans="1:31" s="54" customFormat="1" ht="15">
      <c r="A272" s="79"/>
      <c r="I272" s="169"/>
      <c r="J272" s="169"/>
      <c r="K272" s="169"/>
      <c r="L272" s="169"/>
      <c r="M272" s="169"/>
      <c r="T272" s="170"/>
      <c r="U272" s="170"/>
      <c r="V272" s="170"/>
      <c r="W272" s="170"/>
      <c r="X272" s="170"/>
      <c r="Y272" s="170"/>
      <c r="Z272" s="170"/>
      <c r="AA272" s="170"/>
      <c r="AB272" s="170"/>
      <c r="AC272" s="170"/>
      <c r="AD272" s="170"/>
      <c r="AE272" s="170"/>
    </row>
    <row r="273" spans="1:31" s="54" customFormat="1" ht="15">
      <c r="A273" s="79"/>
      <c r="I273" s="169"/>
      <c r="J273" s="169"/>
      <c r="K273" s="169"/>
      <c r="L273" s="169"/>
      <c r="M273" s="169"/>
      <c r="T273" s="170"/>
      <c r="U273" s="170"/>
      <c r="V273" s="170"/>
      <c r="W273" s="170"/>
      <c r="X273" s="170"/>
      <c r="Y273" s="170"/>
      <c r="Z273" s="170"/>
      <c r="AA273" s="170"/>
      <c r="AB273" s="170"/>
      <c r="AC273" s="170"/>
      <c r="AD273" s="170"/>
      <c r="AE273" s="170"/>
    </row>
    <row r="274" spans="1:31" s="54" customFormat="1" ht="15">
      <c r="A274" s="79"/>
      <c r="I274" s="169"/>
      <c r="J274" s="169"/>
      <c r="K274" s="169"/>
      <c r="L274" s="169"/>
      <c r="M274" s="169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</row>
    <row r="275" spans="1:31" s="54" customFormat="1" ht="15">
      <c r="A275" s="79"/>
      <c r="I275" s="169"/>
      <c r="J275" s="169"/>
      <c r="K275" s="169"/>
      <c r="L275" s="169"/>
      <c r="M275" s="169"/>
      <c r="T275" s="170"/>
      <c r="U275" s="170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</row>
    <row r="276" spans="1:31" s="54" customFormat="1" ht="15">
      <c r="A276" s="79"/>
      <c r="I276" s="169"/>
      <c r="J276" s="169"/>
      <c r="K276" s="169"/>
      <c r="L276" s="169"/>
      <c r="M276" s="169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</row>
    <row r="277" spans="1:31" s="54" customFormat="1" ht="15">
      <c r="A277" s="79"/>
      <c r="I277" s="169"/>
      <c r="J277" s="169"/>
      <c r="K277" s="169"/>
      <c r="L277" s="169"/>
      <c r="M277" s="169"/>
      <c r="T277" s="170"/>
      <c r="U277" s="170"/>
      <c r="V277" s="170"/>
      <c r="W277" s="170"/>
      <c r="X277" s="170"/>
      <c r="Y277" s="170"/>
      <c r="Z277" s="170"/>
      <c r="AA277" s="170"/>
      <c r="AB277" s="170"/>
      <c r="AC277" s="170"/>
      <c r="AD277" s="170"/>
      <c r="AE277" s="170"/>
    </row>
    <row r="278" spans="1:31" s="54" customFormat="1" ht="15">
      <c r="A278" s="79"/>
      <c r="I278" s="169"/>
      <c r="J278" s="169"/>
      <c r="K278" s="169"/>
      <c r="L278" s="169"/>
      <c r="M278" s="169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</row>
    <row r="279" spans="1:31" s="54" customFormat="1" ht="15">
      <c r="A279" s="79"/>
      <c r="I279" s="169"/>
      <c r="J279" s="169"/>
      <c r="K279" s="169"/>
      <c r="L279" s="169"/>
      <c r="M279" s="169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</row>
    <row r="280" spans="1:31" s="54" customFormat="1" ht="15">
      <c r="A280" s="79"/>
      <c r="I280" s="169"/>
      <c r="J280" s="169"/>
      <c r="K280" s="169"/>
      <c r="L280" s="169"/>
      <c r="M280" s="169"/>
      <c r="T280" s="170"/>
      <c r="U280" s="170"/>
      <c r="V280" s="170"/>
      <c r="W280" s="170"/>
      <c r="X280" s="170"/>
      <c r="Y280" s="170"/>
      <c r="Z280" s="170"/>
      <c r="AA280" s="170"/>
      <c r="AB280" s="170"/>
      <c r="AC280" s="170"/>
      <c r="AD280" s="170"/>
      <c r="AE280" s="170"/>
    </row>
    <row r="281" spans="1:31" s="54" customFormat="1" ht="15">
      <c r="A281" s="79"/>
      <c r="I281" s="169"/>
      <c r="J281" s="169"/>
      <c r="K281" s="169"/>
      <c r="L281" s="169"/>
      <c r="M281" s="169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</row>
    <row r="282" spans="1:31" s="54" customFormat="1" ht="15">
      <c r="A282" s="79"/>
      <c r="I282" s="169"/>
      <c r="J282" s="169"/>
      <c r="K282" s="169"/>
      <c r="L282" s="169"/>
      <c r="M282" s="169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</row>
    <row r="283" spans="1:31" s="54" customFormat="1" ht="15">
      <c r="A283" s="79"/>
      <c r="I283" s="169"/>
      <c r="J283" s="169"/>
      <c r="K283" s="169"/>
      <c r="L283" s="169"/>
      <c r="M283" s="169"/>
      <c r="T283" s="170"/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</row>
    <row r="284" spans="1:31" s="54" customFormat="1" ht="15">
      <c r="A284" s="79"/>
      <c r="I284" s="169"/>
      <c r="J284" s="169"/>
      <c r="K284" s="169"/>
      <c r="L284" s="169"/>
      <c r="M284" s="169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</row>
    <row r="285" spans="1:31" s="54" customFormat="1" ht="15">
      <c r="A285" s="79"/>
      <c r="I285" s="169"/>
      <c r="J285" s="169"/>
      <c r="K285" s="169"/>
      <c r="L285" s="169"/>
      <c r="M285" s="169"/>
      <c r="T285" s="170"/>
      <c r="U285" s="170"/>
      <c r="V285" s="170"/>
      <c r="W285" s="170"/>
      <c r="X285" s="170"/>
      <c r="Y285" s="170"/>
      <c r="Z285" s="170"/>
      <c r="AA285" s="170"/>
      <c r="AB285" s="170"/>
      <c r="AC285" s="170"/>
      <c r="AD285" s="170"/>
      <c r="AE285" s="170"/>
    </row>
    <row r="286" spans="1:31" s="54" customFormat="1" ht="15">
      <c r="A286" s="79"/>
      <c r="I286" s="169"/>
      <c r="J286" s="169"/>
      <c r="K286" s="169"/>
      <c r="L286" s="169"/>
      <c r="M286" s="169"/>
      <c r="T286" s="170"/>
      <c r="U286" s="170"/>
      <c r="V286" s="170"/>
      <c r="W286" s="170"/>
      <c r="X286" s="170"/>
      <c r="Y286" s="170"/>
      <c r="Z286" s="170"/>
      <c r="AA286" s="170"/>
      <c r="AB286" s="170"/>
      <c r="AC286" s="170"/>
      <c r="AD286" s="170"/>
      <c r="AE286" s="170"/>
    </row>
    <row r="287" spans="1:31" s="54" customFormat="1" ht="15">
      <c r="A287" s="79"/>
      <c r="I287" s="169"/>
      <c r="J287" s="169"/>
      <c r="K287" s="169"/>
      <c r="L287" s="169"/>
      <c r="M287" s="169"/>
      <c r="T287" s="170"/>
      <c r="U287" s="170"/>
      <c r="V287" s="170"/>
      <c r="W287" s="170"/>
      <c r="X287" s="170"/>
      <c r="Y287" s="170"/>
      <c r="Z287" s="170"/>
      <c r="AA287" s="170"/>
      <c r="AB287" s="170"/>
      <c r="AC287" s="170"/>
      <c r="AD287" s="170"/>
      <c r="AE287" s="170"/>
    </row>
    <row r="288" spans="1:31" s="54" customFormat="1" ht="15">
      <c r="A288" s="79"/>
      <c r="I288" s="169"/>
      <c r="J288" s="169"/>
      <c r="K288" s="169"/>
      <c r="L288" s="169"/>
      <c r="M288" s="169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</row>
  </sheetData>
  <sheetProtection password="C5B2" sheet="1" selectLockedCells="1"/>
  <mergeCells count="284">
    <mergeCell ref="O4:P4"/>
    <mergeCell ref="R5:T5"/>
    <mergeCell ref="U5:V5"/>
    <mergeCell ref="F7:M7"/>
    <mergeCell ref="S7:T7"/>
    <mergeCell ref="V7:W7"/>
    <mergeCell ref="Y7:AD7"/>
    <mergeCell ref="B8:M8"/>
    <mergeCell ref="O8:AH8"/>
    <mergeCell ref="AH10:AK10"/>
    <mergeCell ref="AD12:AK12"/>
    <mergeCell ref="C13:G13"/>
    <mergeCell ref="J13:O13"/>
    <mergeCell ref="C14:G14"/>
    <mergeCell ref="J14:O14"/>
    <mergeCell ref="C15:G15"/>
    <mergeCell ref="J15:O15"/>
    <mergeCell ref="C16:G16"/>
    <mergeCell ref="J16:O16"/>
    <mergeCell ref="C17:G17"/>
    <mergeCell ref="J17:O17"/>
    <mergeCell ref="C18:G18"/>
    <mergeCell ref="J18:O18"/>
    <mergeCell ref="C19:G19"/>
    <mergeCell ref="J19:O19"/>
    <mergeCell ref="C20:G20"/>
    <mergeCell ref="J20:O20"/>
    <mergeCell ref="C21:G21"/>
    <mergeCell ref="J21:O21"/>
    <mergeCell ref="C22:G22"/>
    <mergeCell ref="J22:O22"/>
    <mergeCell ref="C23:G23"/>
    <mergeCell ref="J23:O23"/>
    <mergeCell ref="C24:G24"/>
    <mergeCell ref="J24:O24"/>
    <mergeCell ref="C25:G25"/>
    <mergeCell ref="J25:O25"/>
    <mergeCell ref="C26:G26"/>
    <mergeCell ref="J26:O26"/>
    <mergeCell ref="C27:G27"/>
    <mergeCell ref="J27:O27"/>
    <mergeCell ref="C28:G28"/>
    <mergeCell ref="J28:O28"/>
    <mergeCell ref="C29:H29"/>
    <mergeCell ref="J29:O29"/>
    <mergeCell ref="O30:P30"/>
    <mergeCell ref="B33:I33"/>
    <mergeCell ref="K33:U33"/>
    <mergeCell ref="W33:Z33"/>
    <mergeCell ref="AD33:AG33"/>
    <mergeCell ref="B36:F36"/>
    <mergeCell ref="G36:Q36"/>
    <mergeCell ref="R36:X36"/>
    <mergeCell ref="Y36:AK36"/>
    <mergeCell ref="B37:F37"/>
    <mergeCell ref="G37:Q37"/>
    <mergeCell ref="R37:X37"/>
    <mergeCell ref="Y37:AK37"/>
    <mergeCell ref="B38:F38"/>
    <mergeCell ref="G38:Q38"/>
    <mergeCell ref="R38:X38"/>
    <mergeCell ref="Y38:AK38"/>
    <mergeCell ref="B39:F39"/>
    <mergeCell ref="G39:Q39"/>
    <mergeCell ref="R39:X39"/>
    <mergeCell ref="Y39:AK39"/>
    <mergeCell ref="B42:AK43"/>
    <mergeCell ref="B44:AK45"/>
    <mergeCell ref="C50:G50"/>
    <mergeCell ref="L50:R50"/>
    <mergeCell ref="I51:J51"/>
    <mergeCell ref="O52:P52"/>
    <mergeCell ref="O53:Q53"/>
    <mergeCell ref="A54:A56"/>
    <mergeCell ref="O54:Q54"/>
    <mergeCell ref="O55:Q55"/>
    <mergeCell ref="O56:Q56"/>
    <mergeCell ref="O57:Q57"/>
    <mergeCell ref="O58:Q58"/>
    <mergeCell ref="O59:Q59"/>
    <mergeCell ref="C62:G62"/>
    <mergeCell ref="L62:R62"/>
    <mergeCell ref="I63:J63"/>
    <mergeCell ref="O64:P64"/>
    <mergeCell ref="O65:Q65"/>
    <mergeCell ref="A66:A68"/>
    <mergeCell ref="O66:Q66"/>
    <mergeCell ref="O67:Q67"/>
    <mergeCell ref="O68:Q68"/>
    <mergeCell ref="O69:Q69"/>
    <mergeCell ref="O70:Q70"/>
    <mergeCell ref="O71:Q71"/>
    <mergeCell ref="C74:G74"/>
    <mergeCell ref="L74:R74"/>
    <mergeCell ref="I75:J75"/>
    <mergeCell ref="O76:P76"/>
    <mergeCell ref="O77:Q77"/>
    <mergeCell ref="A78:A80"/>
    <mergeCell ref="O78:Q78"/>
    <mergeCell ref="O79:Q79"/>
    <mergeCell ref="O80:Q80"/>
    <mergeCell ref="O81:Q81"/>
    <mergeCell ref="O82:Q82"/>
    <mergeCell ref="O83:Q83"/>
    <mergeCell ref="C86:G86"/>
    <mergeCell ref="L86:R86"/>
    <mergeCell ref="I87:J87"/>
    <mergeCell ref="O88:P88"/>
    <mergeCell ref="O89:Q89"/>
    <mergeCell ref="A90:A92"/>
    <mergeCell ref="O90:Q90"/>
    <mergeCell ref="O91:Q91"/>
    <mergeCell ref="O92:Q92"/>
    <mergeCell ref="O93:Q93"/>
    <mergeCell ref="O94:Q94"/>
    <mergeCell ref="O95:Q95"/>
    <mergeCell ref="C98:G98"/>
    <mergeCell ref="L98:R98"/>
    <mergeCell ref="I99:J99"/>
    <mergeCell ref="O100:P100"/>
    <mergeCell ref="O101:Q101"/>
    <mergeCell ref="A102:A104"/>
    <mergeCell ref="O102:Q102"/>
    <mergeCell ref="O103:Q103"/>
    <mergeCell ref="O104:Q104"/>
    <mergeCell ref="O105:Q105"/>
    <mergeCell ref="O106:Q106"/>
    <mergeCell ref="O107:Q107"/>
    <mergeCell ref="C110:G110"/>
    <mergeCell ref="L110:R110"/>
    <mergeCell ref="I111:J111"/>
    <mergeCell ref="O112:P112"/>
    <mergeCell ref="O113:Q113"/>
    <mergeCell ref="A114:A116"/>
    <mergeCell ref="O114:Q114"/>
    <mergeCell ref="O115:Q115"/>
    <mergeCell ref="O116:Q116"/>
    <mergeCell ref="O117:Q117"/>
    <mergeCell ref="O118:Q118"/>
    <mergeCell ref="O119:Q119"/>
    <mergeCell ref="C122:G122"/>
    <mergeCell ref="L122:R122"/>
    <mergeCell ref="I123:J123"/>
    <mergeCell ref="O124:P124"/>
    <mergeCell ref="O125:Q125"/>
    <mergeCell ref="A126:A128"/>
    <mergeCell ref="O126:Q126"/>
    <mergeCell ref="O127:Q127"/>
    <mergeCell ref="O128:Q128"/>
    <mergeCell ref="O129:Q129"/>
    <mergeCell ref="O130:Q130"/>
    <mergeCell ref="O131:Q131"/>
    <mergeCell ref="C134:G134"/>
    <mergeCell ref="L134:R134"/>
    <mergeCell ref="I135:J135"/>
    <mergeCell ref="O136:P136"/>
    <mergeCell ref="O137:Q137"/>
    <mergeCell ref="A138:A140"/>
    <mergeCell ref="O138:Q138"/>
    <mergeCell ref="O139:Q139"/>
    <mergeCell ref="O140:Q140"/>
    <mergeCell ref="O141:Q141"/>
    <mergeCell ref="O142:Q142"/>
    <mergeCell ref="O143:Q143"/>
    <mergeCell ref="C146:G146"/>
    <mergeCell ref="L146:R146"/>
    <mergeCell ref="I147:J147"/>
    <mergeCell ref="O148:P148"/>
    <mergeCell ref="O149:Q149"/>
    <mergeCell ref="A150:A152"/>
    <mergeCell ref="O150:Q150"/>
    <mergeCell ref="O151:Q151"/>
    <mergeCell ref="O152:Q152"/>
    <mergeCell ref="O153:Q153"/>
    <mergeCell ref="O154:Q154"/>
    <mergeCell ref="O155:Q155"/>
    <mergeCell ref="C158:G158"/>
    <mergeCell ref="L158:R158"/>
    <mergeCell ref="I159:J159"/>
    <mergeCell ref="O160:P160"/>
    <mergeCell ref="O161:Q161"/>
    <mergeCell ref="A162:A164"/>
    <mergeCell ref="O162:Q162"/>
    <mergeCell ref="O163:Q163"/>
    <mergeCell ref="O164:Q164"/>
    <mergeCell ref="O165:Q165"/>
    <mergeCell ref="O166:Q166"/>
    <mergeCell ref="O167:Q167"/>
    <mergeCell ref="C170:G170"/>
    <mergeCell ref="L170:R170"/>
    <mergeCell ref="I171:J171"/>
    <mergeCell ref="O172:P172"/>
    <mergeCell ref="O173:Q173"/>
    <mergeCell ref="A174:A176"/>
    <mergeCell ref="O174:Q174"/>
    <mergeCell ref="O175:Q175"/>
    <mergeCell ref="O176:Q176"/>
    <mergeCell ref="O177:Q177"/>
    <mergeCell ref="O178:Q178"/>
    <mergeCell ref="O179:Q179"/>
    <mergeCell ref="C182:G182"/>
    <mergeCell ref="L182:R182"/>
    <mergeCell ref="I183:J183"/>
    <mergeCell ref="O184:P184"/>
    <mergeCell ref="O185:Q185"/>
    <mergeCell ref="A186:A188"/>
    <mergeCell ref="O186:Q186"/>
    <mergeCell ref="O187:Q187"/>
    <mergeCell ref="O188:Q188"/>
    <mergeCell ref="O189:Q189"/>
    <mergeCell ref="O190:Q190"/>
    <mergeCell ref="O191:Q191"/>
    <mergeCell ref="C194:G194"/>
    <mergeCell ref="L194:R194"/>
    <mergeCell ref="I195:J195"/>
    <mergeCell ref="O196:P196"/>
    <mergeCell ref="O197:Q197"/>
    <mergeCell ref="A198:A200"/>
    <mergeCell ref="O198:Q198"/>
    <mergeCell ref="O199:Q199"/>
    <mergeCell ref="O200:Q200"/>
    <mergeCell ref="O201:Q201"/>
    <mergeCell ref="O202:Q202"/>
    <mergeCell ref="O203:Q203"/>
    <mergeCell ref="C206:G206"/>
    <mergeCell ref="L206:R206"/>
    <mergeCell ref="I207:J207"/>
    <mergeCell ref="O208:P208"/>
    <mergeCell ref="O209:Q209"/>
    <mergeCell ref="A210:A212"/>
    <mergeCell ref="O210:Q210"/>
    <mergeCell ref="O211:Q211"/>
    <mergeCell ref="O212:Q212"/>
    <mergeCell ref="O213:Q213"/>
    <mergeCell ref="O214:Q214"/>
    <mergeCell ref="O215:Q215"/>
    <mergeCell ref="C218:G218"/>
    <mergeCell ref="L218:R218"/>
    <mergeCell ref="I219:J219"/>
    <mergeCell ref="O220:P220"/>
    <mergeCell ref="O221:Q221"/>
    <mergeCell ref="A222:A224"/>
    <mergeCell ref="O222:Q222"/>
    <mergeCell ref="O223:Q223"/>
    <mergeCell ref="O224:Q224"/>
    <mergeCell ref="O225:Q225"/>
    <mergeCell ref="O226:Q226"/>
    <mergeCell ref="O227:Q227"/>
    <mergeCell ref="C230:G230"/>
    <mergeCell ref="L230:R230"/>
    <mergeCell ref="I231:J231"/>
    <mergeCell ref="O232:P232"/>
    <mergeCell ref="O233:Q233"/>
    <mergeCell ref="A234:A236"/>
    <mergeCell ref="O234:Q234"/>
    <mergeCell ref="O235:Q235"/>
    <mergeCell ref="O236:Q236"/>
    <mergeCell ref="O237:Q237"/>
    <mergeCell ref="O238:Q238"/>
    <mergeCell ref="O239:Q239"/>
    <mergeCell ref="I241:J241"/>
    <mergeCell ref="O242:P242"/>
    <mergeCell ref="O243:Q243"/>
    <mergeCell ref="A244:A246"/>
    <mergeCell ref="O244:Q244"/>
    <mergeCell ref="O245:Q245"/>
    <mergeCell ref="O246:Q246"/>
    <mergeCell ref="O247:Q247"/>
    <mergeCell ref="A252:C252"/>
    <mergeCell ref="O252:Q252"/>
    <mergeCell ref="A253:C253"/>
    <mergeCell ref="O253:Q253"/>
    <mergeCell ref="A254:C254"/>
    <mergeCell ref="O254:Q254"/>
    <mergeCell ref="A258:C258"/>
    <mergeCell ref="O258:Q258"/>
    <mergeCell ref="A259:C259"/>
    <mergeCell ref="O259:Q259"/>
    <mergeCell ref="A255:C255"/>
    <mergeCell ref="O255:Q255"/>
    <mergeCell ref="A256:C256"/>
    <mergeCell ref="O256:Q256"/>
    <mergeCell ref="A257:C257"/>
    <mergeCell ref="O257:Q257"/>
  </mergeCells>
  <conditionalFormatting sqref="A16 A20:A28 A86:A96 A132 A134:A144 B84 B86:B93 B134:B141 C86:R88 C96:S96 C134:R136 C144:S144 E89:J96 E137:E144 F137:G141 H100 H102 H137:J144 H196 H198 I16 I20:I28 K89:K93 K137:K141 N89:R96 N137:N144 O137:R141 Q16 Q20:Q28 S16 S20:S28 S86:S96 S123:S125 S134:S144 S219:S221 U16:AK16 U20:AK28">
    <cfRule type="expression" priority="1" dxfId="9" stopIfTrue="1">
      <formula>#REF!="x"</formula>
    </cfRule>
  </conditionalFormatting>
  <conditionalFormatting sqref="R13 T13">
    <cfRule type="expression" priority="2" dxfId="0" stopIfTrue="1">
      <formula>SUM($V$13:$AB$13,$AD$13:$AJ$13)=0</formula>
    </cfRule>
  </conditionalFormatting>
  <conditionalFormatting sqref="R14 T14">
    <cfRule type="expression" priority="3" dxfId="0" stopIfTrue="1">
      <formula>SUM($V$14:$AB$14,$AD$14:$AJ$14)=0</formula>
    </cfRule>
  </conditionalFormatting>
  <conditionalFormatting sqref="R15 T15">
    <cfRule type="expression" priority="4" dxfId="0" stopIfTrue="1">
      <formula>SUM($V$15:$AB$15,$AD$15:$AJ$15)=0</formula>
    </cfRule>
  </conditionalFormatting>
  <conditionalFormatting sqref="R16 T16">
    <cfRule type="expression" priority="5" dxfId="0" stopIfTrue="1">
      <formula>SUM($V$16:$AB$16,$AD$16:$AJ$16)=0</formula>
    </cfRule>
  </conditionalFormatting>
  <conditionalFormatting sqref="R17 T17">
    <cfRule type="expression" priority="6" dxfId="0" stopIfTrue="1">
      <formula>SUM($V$17:$AB$17,$AD$17:$AJ$17)=0</formula>
    </cfRule>
  </conditionalFormatting>
  <conditionalFormatting sqref="R18 T18">
    <cfRule type="expression" priority="7" dxfId="0" stopIfTrue="1">
      <formula>SUM($V$18:$AB$18,$AD$18:$AJ$18)=0</formula>
    </cfRule>
  </conditionalFormatting>
  <conditionalFormatting sqref="R19 T19">
    <cfRule type="expression" priority="8" dxfId="0" stopIfTrue="1">
      <formula>SUM($V$19:$AB$19,$AD$19:$AJ$19)=0</formula>
    </cfRule>
  </conditionalFormatting>
  <conditionalFormatting sqref="R30 T30 W33:AA33 AD33:AG33">
    <cfRule type="expression" priority="9" dxfId="0" stopIfTrue="1">
      <formula>SUM($R$13:$R$20,$T$13:$T$20)=0</formula>
    </cfRule>
  </conditionalFormatting>
  <conditionalFormatting sqref="R29 T29">
    <cfRule type="expression" priority="10" dxfId="0" stopIfTrue="1">
      <formula>SUM($V$29:$Z$29,$AD$29:$AH$29)=0</formula>
    </cfRule>
  </conditionalFormatting>
  <conditionalFormatting sqref="A29:H29 A241:A248 B240:B248 C241:S248 J29:P29 S29 U29 AC29:AK29">
    <cfRule type="expression" priority="11" dxfId="9" stopIfTrue="1">
      <formula>$G$4&lt;&gt;"x"</formula>
    </cfRule>
  </conditionalFormatting>
  <conditionalFormatting sqref="A182:A192 A228 A230:A240 B180 B182:B189 B230:B237 C146:G146 C158:G158 C170:G170 C182:R184 C192:S192 C194:G194 C206:G206 C218:G218 C230:R232 C236:D237 C240:S240 E185:J192 E233:E240 F233:G237 H233:J240 I29 K185:K189 K233:K237 L146:R146 L158:R158 L170:R170 L194:R194 L206:R206 L218:R218 L236:L237 M233:M237 N185:R192 N233:N240 O233:R237 S182:S192 S230:S240 V29:AB29">
    <cfRule type="expression" priority="12" dxfId="9" stopIfTrue="1">
      <formula>#REF!="x"</formula>
    </cfRule>
  </conditionalFormatting>
  <conditionalFormatting sqref="R24 T24">
    <cfRule type="expression" priority="13" dxfId="0" stopIfTrue="1">
      <formula>SUM($V$24:$AB$24,$AD$24:$AJ$24)=0</formula>
    </cfRule>
  </conditionalFormatting>
  <conditionalFormatting sqref="R20 T20">
    <cfRule type="expression" priority="14" dxfId="0" stopIfTrue="1">
      <formula>SUM($V$20:$AB$20,$AD$20:$AJ$20)=0</formula>
    </cfRule>
  </conditionalFormatting>
  <conditionalFormatting sqref="R21 T21">
    <cfRule type="expression" priority="15" dxfId="0" stopIfTrue="1">
      <formula>SUM($V$21:$AB$21,$AD$21:$AJ$21)=0</formula>
    </cfRule>
  </conditionalFormatting>
  <conditionalFormatting sqref="R22 T22">
    <cfRule type="expression" priority="16" dxfId="0" stopIfTrue="1">
      <formula>SUM($V$22:$AB$22,$AD$22:$AJ$22)=0</formula>
    </cfRule>
  </conditionalFormatting>
  <conditionalFormatting sqref="R23 T23">
    <cfRule type="expression" priority="17" dxfId="0" stopIfTrue="1">
      <formula>SUM($V$23:$AB$23,$AD$23:$AJ$23)=0</formula>
    </cfRule>
  </conditionalFormatting>
  <conditionalFormatting sqref="R25 T25">
    <cfRule type="expression" priority="18" dxfId="0" stopIfTrue="1">
      <formula>SUM($V$25:$AB$25,$AD$25:$AJ$25)=0</formula>
    </cfRule>
  </conditionalFormatting>
  <conditionalFormatting sqref="R26 T26">
    <cfRule type="expression" priority="19" dxfId="0" stopIfTrue="1">
      <formula>SUM($V$26:$AB$26,$AD$26:$AJ$26)=0</formula>
    </cfRule>
  </conditionalFormatting>
  <conditionalFormatting sqref="R27 T27">
    <cfRule type="expression" priority="20" dxfId="0" stopIfTrue="1">
      <formula>SUM($V$27:$AB$27,$AD$27:$AJ$27)=0</formula>
    </cfRule>
  </conditionalFormatting>
  <conditionalFormatting sqref="R28 T28">
    <cfRule type="expression" priority="21" dxfId="0" stopIfTrue="1">
      <formula>SUM($V$28:$AB$28,$AD$28:$AJ$28)=0</formula>
    </cfRule>
  </conditionalFormatting>
  <printOptions horizontalCentered="1" verticalCentered="1"/>
  <pageMargins left="0.19652777777777777" right="0.19652777777777777" top="0.3541666666666667" bottom="0.354166666666666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9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4.57421875" style="271" customWidth="1"/>
    <col min="2" max="2" width="1.7109375" style="272" customWidth="1"/>
    <col min="3" max="3" width="2.140625" style="273" customWidth="1"/>
    <col min="4" max="4" width="3.421875" style="273" customWidth="1"/>
    <col min="5" max="5" width="4.57421875" style="273" customWidth="1"/>
    <col min="6" max="6" width="3.140625" style="273" customWidth="1"/>
    <col min="7" max="11" width="9.140625" style="273" customWidth="1"/>
    <col min="12" max="16384" width="9.140625" style="1" customWidth="1"/>
  </cols>
  <sheetData>
    <row r="1" spans="1:11" s="2" customFormat="1" ht="8.25" customHeight="1">
      <c r="A1" s="271"/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ht="18">
      <c r="A2" s="274" t="s">
        <v>83</v>
      </c>
    </row>
    <row r="3" ht="18">
      <c r="A3" s="275" t="s">
        <v>84</v>
      </c>
    </row>
    <row r="4" ht="35.25" customHeight="1">
      <c r="A4" s="276" t="s">
        <v>85</v>
      </c>
    </row>
    <row r="5" ht="6.75" customHeight="1">
      <c r="A5" s="277"/>
    </row>
    <row r="6" ht="19.5" customHeight="1">
      <c r="A6" s="277" t="s">
        <v>86</v>
      </c>
    </row>
    <row r="7" ht="19.5" customHeight="1">
      <c r="A7" s="277" t="s">
        <v>87</v>
      </c>
    </row>
    <row r="8" ht="19.5" customHeight="1">
      <c r="A8" s="277" t="s">
        <v>88</v>
      </c>
    </row>
    <row r="9" ht="19.5" customHeight="1">
      <c r="A9" s="277" t="s">
        <v>89</v>
      </c>
    </row>
    <row r="10" ht="33" customHeight="1">
      <c r="A10" s="278" t="s">
        <v>90</v>
      </c>
    </row>
    <row r="11" ht="37.5" customHeight="1">
      <c r="A11" s="279" t="s">
        <v>91</v>
      </c>
    </row>
    <row r="12" ht="18">
      <c r="A12" s="275" t="s">
        <v>92</v>
      </c>
    </row>
    <row r="13" spans="1:11" s="283" customFormat="1" ht="12" customHeight="1">
      <c r="A13" s="280"/>
      <c r="B13" s="281"/>
      <c r="C13" s="282"/>
      <c r="D13" s="282"/>
      <c r="E13" s="282"/>
      <c r="F13" s="282"/>
      <c r="G13" s="282"/>
      <c r="H13" s="282"/>
      <c r="I13" s="282"/>
      <c r="J13" s="282"/>
      <c r="K13" s="282"/>
    </row>
    <row r="14" ht="15">
      <c r="A14" s="277" t="s">
        <v>93</v>
      </c>
    </row>
    <row r="15" ht="15">
      <c r="A15" s="284"/>
    </row>
    <row r="16" ht="15">
      <c r="A16" s="285"/>
    </row>
    <row r="17" ht="34.5" customHeight="1">
      <c r="A17" s="284"/>
    </row>
    <row r="18" ht="15">
      <c r="A18" s="277"/>
    </row>
    <row r="19" ht="54.75" customHeight="1">
      <c r="A19" s="286" t="s">
        <v>94</v>
      </c>
    </row>
    <row r="20" ht="15">
      <c r="A20" s="287" t="s">
        <v>95</v>
      </c>
    </row>
    <row r="21" ht="31.5">
      <c r="A21" s="288" t="s">
        <v>96</v>
      </c>
    </row>
    <row r="22" ht="32.25" customHeight="1">
      <c r="A22" s="289" t="s">
        <v>97</v>
      </c>
    </row>
    <row r="23" ht="19.5" customHeight="1">
      <c r="A23" s="290" t="s">
        <v>98</v>
      </c>
    </row>
    <row r="24" ht="8.25" customHeight="1"/>
    <row r="25" ht="8.25" customHeight="1">
      <c r="A25" s="291"/>
    </row>
    <row r="26" ht="30.75" customHeight="1">
      <c r="A26" s="292" t="s">
        <v>99</v>
      </c>
    </row>
    <row r="27" spans="1:11" s="2" customFormat="1" ht="33" customHeight="1">
      <c r="A27" s="293" t="s">
        <v>100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</row>
    <row r="28" ht="55.5" customHeight="1">
      <c r="A28" s="292" t="s">
        <v>101</v>
      </c>
    </row>
    <row r="29" ht="30">
      <c r="A29" s="294" t="s">
        <v>102</v>
      </c>
    </row>
  </sheetData>
  <sheetProtection selectLockedCells="1" selectUnlockedCells="1"/>
  <printOptions horizontalCentered="1" verticalCentered="1"/>
  <pageMargins left="0.32013888888888886" right="0.4722222222222222" top="0.35" bottom="0.479861111111111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Tommi</dc:creator>
  <cp:keywords/>
  <dc:description/>
  <cp:lastModifiedBy>Tommi</cp:lastModifiedBy>
  <dcterms:created xsi:type="dcterms:W3CDTF">2021-08-07T08:05:35Z</dcterms:created>
  <dcterms:modified xsi:type="dcterms:W3CDTF">2021-08-07T15:04:40Z</dcterms:modified>
  <cp:category/>
  <cp:version/>
  <cp:contentType/>
  <cp:contentStatus/>
</cp:coreProperties>
</file>